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rozpočty\"/>
    </mc:Choice>
  </mc:AlternateContent>
  <bookViews>
    <workbookView xWindow="0" yWindow="0" windowWidth="28800" windowHeight="12330" activeTab="1"/>
  </bookViews>
  <sheets>
    <sheet name="Pokyny pro vyplnění" sheetId="1" r:id="rId1"/>
    <sheet name="Stavba" sheetId="2" r:id="rId2"/>
    <sheet name="VzorPolozky" sheetId="3" state="hidden" r:id="rId3"/>
    <sheet name="Rozpočet Pol" sheetId="4" r:id="rId4"/>
  </sheet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#NAME?</definedName>
    <definedName name="CisloStavby" localSheetId="1">Stavba!$C$2</definedName>
    <definedName name="cislostavby">#NAME?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#NAME?</definedName>
    <definedName name="NazevStavby" localSheetId="1">Stavba!$D$2</definedName>
    <definedName name="nazevstavby">#NAME?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Pol'!$A$1:$U$45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#NAME?</definedName>
    <definedName name="SazbaDPH2" localSheetId="1">Stavba!$E$25</definedName>
    <definedName name="SazbaDPH2">#NAME?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</workbook>
</file>

<file path=xl/calcChain.xml><?xml version="1.0" encoding="utf-8"?>
<calcChain xmlns="http://schemas.openxmlformats.org/spreadsheetml/2006/main">
  <c r="AC35" i="4" l="1"/>
  <c r="U33" i="4"/>
  <c r="Q33" i="4"/>
  <c r="O33" i="4"/>
  <c r="K33" i="4"/>
  <c r="I33" i="4"/>
  <c r="G33" i="4"/>
  <c r="M33" i="4" s="1"/>
  <c r="F33" i="4"/>
  <c r="U32" i="4"/>
  <c r="Q32" i="4"/>
  <c r="O32" i="4"/>
  <c r="K32" i="4"/>
  <c r="I32" i="4"/>
  <c r="G32" i="4"/>
  <c r="M32" i="4" s="1"/>
  <c r="F32" i="4"/>
  <c r="U31" i="4"/>
  <c r="Q31" i="4"/>
  <c r="O31" i="4"/>
  <c r="K31" i="4"/>
  <c r="I31" i="4"/>
  <c r="G31" i="4"/>
  <c r="M31" i="4" s="1"/>
  <c r="F31" i="4"/>
  <c r="U30" i="4"/>
  <c r="Q30" i="4"/>
  <c r="O30" i="4"/>
  <c r="K30" i="4"/>
  <c r="I30" i="4"/>
  <c r="G30" i="4"/>
  <c r="U29" i="4"/>
  <c r="Q29" i="4"/>
  <c r="O29" i="4"/>
  <c r="K29" i="4"/>
  <c r="I29" i="4"/>
  <c r="F29" i="4"/>
  <c r="G29" i="4" s="1"/>
  <c r="U28" i="4"/>
  <c r="Q28" i="4"/>
  <c r="O28" i="4"/>
  <c r="K28" i="4"/>
  <c r="I28" i="4"/>
  <c r="U27" i="4"/>
  <c r="Q27" i="4"/>
  <c r="O27" i="4"/>
  <c r="K27" i="4"/>
  <c r="I27" i="4"/>
  <c r="G27" i="4"/>
  <c r="M27" i="4" s="1"/>
  <c r="M26" i="4" s="1"/>
  <c r="F27" i="4"/>
  <c r="U26" i="4"/>
  <c r="Q26" i="4"/>
  <c r="O26" i="4"/>
  <c r="K26" i="4"/>
  <c r="I26" i="4"/>
  <c r="G26" i="4"/>
  <c r="U25" i="4"/>
  <c r="U11" i="4" s="1"/>
  <c r="Q25" i="4"/>
  <c r="O25" i="4"/>
  <c r="K25" i="4"/>
  <c r="K11" i="4" s="1"/>
  <c r="I25" i="4"/>
  <c r="F25" i="4"/>
  <c r="G25" i="4" s="1"/>
  <c r="M25" i="4" s="1"/>
  <c r="F24" i="4"/>
  <c r="G24" i="4" s="1"/>
  <c r="U23" i="4"/>
  <c r="Q23" i="4"/>
  <c r="O23" i="4"/>
  <c r="K23" i="4"/>
  <c r="I23" i="4"/>
  <c r="F23" i="4"/>
  <c r="G23" i="4" s="1"/>
  <c r="M23" i="4" s="1"/>
  <c r="U22" i="4"/>
  <c r="Q22" i="4"/>
  <c r="O22" i="4"/>
  <c r="K22" i="4"/>
  <c r="I22" i="4"/>
  <c r="F22" i="4"/>
  <c r="G22" i="4" s="1"/>
  <c r="M22" i="4" s="1"/>
  <c r="U21" i="4"/>
  <c r="Q21" i="4"/>
  <c r="O21" i="4"/>
  <c r="K21" i="4"/>
  <c r="I21" i="4"/>
  <c r="F21" i="4"/>
  <c r="G21" i="4" s="1"/>
  <c r="M21" i="4" s="1"/>
  <c r="U20" i="4"/>
  <c r="Q20" i="4"/>
  <c r="O20" i="4"/>
  <c r="K20" i="4"/>
  <c r="I20" i="4"/>
  <c r="F20" i="4"/>
  <c r="G20" i="4" s="1"/>
  <c r="M20" i="4" s="1"/>
  <c r="U19" i="4"/>
  <c r="Q19" i="4"/>
  <c r="O19" i="4"/>
  <c r="K19" i="4"/>
  <c r="I19" i="4"/>
  <c r="F19" i="4"/>
  <c r="G19" i="4" s="1"/>
  <c r="M19" i="4" s="1"/>
  <c r="U18" i="4"/>
  <c r="Q18" i="4"/>
  <c r="O18" i="4"/>
  <c r="K18" i="4"/>
  <c r="I18" i="4"/>
  <c r="F18" i="4"/>
  <c r="G18" i="4" s="1"/>
  <c r="M18" i="4" s="1"/>
  <c r="U17" i="4"/>
  <c r="Q17" i="4"/>
  <c r="O17" i="4"/>
  <c r="K17" i="4"/>
  <c r="I17" i="4"/>
  <c r="F17" i="4"/>
  <c r="G17" i="4" s="1"/>
  <c r="M17" i="4" s="1"/>
  <c r="U16" i="4"/>
  <c r="Q16" i="4"/>
  <c r="O16" i="4"/>
  <c r="K16" i="4"/>
  <c r="I16" i="4"/>
  <c r="F16" i="4"/>
  <c r="G16" i="4" s="1"/>
  <c r="M16" i="4" s="1"/>
  <c r="U15" i="4"/>
  <c r="Q15" i="4"/>
  <c r="O15" i="4"/>
  <c r="K15" i="4"/>
  <c r="I15" i="4"/>
  <c r="F15" i="4"/>
  <c r="G15" i="4" s="1"/>
  <c r="M15" i="4" s="1"/>
  <c r="U14" i="4"/>
  <c r="Q14" i="4"/>
  <c r="O14" i="4"/>
  <c r="K14" i="4"/>
  <c r="I14" i="4"/>
  <c r="F14" i="4"/>
  <c r="G14" i="4" s="1"/>
  <c r="M14" i="4" s="1"/>
  <c r="U13" i="4"/>
  <c r="Q13" i="4"/>
  <c r="O13" i="4"/>
  <c r="K13" i="4"/>
  <c r="I13" i="4"/>
  <c r="F13" i="4"/>
  <c r="G13" i="4" s="1"/>
  <c r="M13" i="4" s="1"/>
  <c r="U12" i="4"/>
  <c r="Q12" i="4"/>
  <c r="O12" i="4"/>
  <c r="K12" i="4"/>
  <c r="I12" i="4"/>
  <c r="F12" i="4"/>
  <c r="G12" i="4" s="1"/>
  <c r="Q11" i="4"/>
  <c r="O11" i="4"/>
  <c r="I11" i="4"/>
  <c r="U10" i="4"/>
  <c r="Q10" i="4"/>
  <c r="O10" i="4"/>
  <c r="K10" i="4"/>
  <c r="I10" i="4"/>
  <c r="G10" i="4"/>
  <c r="M10" i="4" s="1"/>
  <c r="F10" i="4"/>
  <c r="U9" i="4"/>
  <c r="Q9" i="4"/>
  <c r="O9" i="4"/>
  <c r="K9" i="4"/>
  <c r="I9" i="4"/>
  <c r="G9" i="4"/>
  <c r="AD35" i="4" s="1"/>
  <c r="G39" i="2" s="1"/>
  <c r="G40" i="2" s="1"/>
  <c r="G25" i="2" s="1"/>
  <c r="G26" i="2" s="1"/>
  <c r="F9" i="4"/>
  <c r="U8" i="4"/>
  <c r="Q8" i="4"/>
  <c r="O8" i="4"/>
  <c r="K8" i="4"/>
  <c r="I8" i="4"/>
  <c r="G8" i="4"/>
  <c r="I47" i="2" s="1"/>
  <c r="I51" i="2"/>
  <c r="I49" i="2"/>
  <c r="F39" i="2"/>
  <c r="G38" i="2"/>
  <c r="F38" i="2"/>
  <c r="J28" i="2"/>
  <c r="J27" i="2"/>
  <c r="G27" i="2"/>
  <c r="J26" i="2"/>
  <c r="E26" i="2"/>
  <c r="J25" i="2"/>
  <c r="J24" i="2"/>
  <c r="E24" i="2"/>
  <c r="J23" i="2"/>
  <c r="I19" i="2"/>
  <c r="I16" i="2"/>
  <c r="G11" i="4" l="1"/>
  <c r="I48" i="2" s="1"/>
  <c r="I18" i="2" s="1"/>
  <c r="M12" i="4"/>
  <c r="M11" i="4" s="1"/>
  <c r="I17" i="2"/>
  <c r="G28" i="4"/>
  <c r="I50" i="2" s="1"/>
  <c r="I20" i="2" s="1"/>
  <c r="M29" i="4"/>
  <c r="M28" i="4" s="1"/>
  <c r="M30" i="4"/>
  <c r="F40" i="2"/>
  <c r="H39" i="2"/>
  <c r="H40" i="2" s="1"/>
  <c r="M9" i="4"/>
  <c r="M8" i="4" s="1"/>
  <c r="G28" i="2" l="1"/>
  <c r="G23" i="2"/>
  <c r="I52" i="2"/>
  <c r="G35" i="4"/>
  <c r="I21" i="2"/>
  <c r="I39" i="2"/>
  <c r="I40" i="2" s="1"/>
  <c r="J39" i="2" s="1"/>
  <c r="J40" i="2" s="1"/>
  <c r="G24" i="2" l="1"/>
  <c r="G29" i="2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b/>
            <sz val="9"/>
            <rFont val="Tahoma"/>
          </rPr>
          <t>Radim Štěpánek:</t>
        </r>
        <r>
          <rPr>
            <sz val="9"/>
            <rFont val="Tahoma"/>
          </rPr>
          <t xml:space="preserve">
Název</t>
        </r>
      </text>
    </comment>
    <comment ref="I11" authorId="0" shapeId="0">
      <text>
        <r>
          <rPr>
            <b/>
            <sz val="9"/>
            <rFont val="Tahoma"/>
          </rPr>
          <t>Radim Štěpánek:</t>
        </r>
        <r>
          <rPr>
            <sz val="9"/>
            <rFont val="Tahoma"/>
          </rPr>
          <t xml:space="preserve">
IČO</t>
        </r>
      </text>
    </comment>
    <comment ref="D12" authorId="0" shapeId="0">
      <text>
        <r>
          <rPr>
            <b/>
            <sz val="9"/>
            <rFont val="Tahoma"/>
          </rPr>
          <t>Radim Štěpánek:</t>
        </r>
        <r>
          <rPr>
            <sz val="9"/>
            <rFont val="Tahoma"/>
          </rPr>
          <t xml:space="preserve">
Ulice</t>
        </r>
      </text>
    </comment>
    <comment ref="I12" authorId="0" shapeId="0">
      <text>
        <r>
          <rPr>
            <b/>
            <sz val="9"/>
            <rFont val="Tahoma"/>
          </rPr>
          <t>Radim Štěpánek:</t>
        </r>
        <r>
          <rPr>
            <sz val="9"/>
            <rFont val="Tahoma"/>
          </rPr>
          <t xml:space="preserve">
DIČ</t>
        </r>
      </text>
    </comment>
    <comment ref="C13" authorId="0" shapeId="0">
      <text>
        <r>
          <rPr>
            <b/>
            <sz val="9"/>
            <rFont val="Tahoma"/>
          </rPr>
          <t>Radim Štěpánek:</t>
        </r>
        <r>
          <rPr>
            <sz val="9"/>
            <rFont val="Tahoma"/>
          </rPr>
          <t xml:space="preserve">
PSČ</t>
        </r>
      </text>
    </comment>
    <comment ref="D13" authorId="0" shapeId="0">
      <text>
        <r>
          <rPr>
            <b/>
            <sz val="9"/>
            <rFont val="Tahoma"/>
          </rPr>
          <t>Radim Štěpánek:</t>
        </r>
        <r>
          <rPr>
            <sz val="9"/>
            <rFont val="Tahoma"/>
          </rPr>
          <t xml:space="preserve">
Ulice</t>
        </r>
      </text>
    </comment>
  </commentList>
</comments>
</file>

<file path=xl/sharedStrings.xml><?xml version="1.0" encoding="utf-8"?>
<sst xmlns="http://schemas.openxmlformats.org/spreadsheetml/2006/main" count="240" uniqueCount="149">
  <si>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</si>
  <si>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</si>
  <si>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</si>
  <si>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</t>
  </si>
  <si>
    <t>Zakázka:</t>
  </si>
  <si>
    <t>Fotovoltaická elektrárna 18,90 kWp</t>
  </si>
  <si>
    <t>Misto</t>
  </si>
  <si>
    <t>Pardubická 67</t>
  </si>
  <si>
    <t>Rozpočet:</t>
  </si>
  <si>
    <t>Objednatel:</t>
  </si>
  <si>
    <t>Město Chrudim</t>
  </si>
  <si>
    <t>IČ:</t>
  </si>
  <si>
    <t>00270211</t>
  </si>
  <si>
    <t>Resselovo náměstí 77</t>
  </si>
  <si>
    <t>DIČ:</t>
  </si>
  <si>
    <t>CZ00270211</t>
  </si>
  <si>
    <t>53701</t>
  </si>
  <si>
    <t>Chrudim-Chrudim I</t>
  </si>
  <si>
    <t>Projektant: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</si>
  <si>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</si>
  <si>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</si>
  <si>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</si>
  <si>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</si>
  <si>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</si>
  <si>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</si>
  <si>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</si>
  <si>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</si>
  <si>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</si>
  <si>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</si>
  <si>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</si>
  <si>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</si>
  <si>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</si>
  <si>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</si>
  <si>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>CZK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</si>
  <si>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</si>
  <si>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</si>
  <si>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</si>
  <si>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</si>
  <si>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</si>
  <si>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</si>
  <si>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</si>
  <si>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</si>
  <si>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</si>
  <si>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</si>
  <si>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</si>
  <si>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</si>
  <si>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</si>
  <si>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</si>
  <si>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</si>
  <si>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</si>
  <si>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</si>
  <si>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Fotovoltaická elektrárna 19,98 kWp</t>
  </si>
  <si>
    <t>Celkem za stavbu</t>
  </si>
  <si>
    <t>Rekapitulace dílů</t>
  </si>
  <si>
    <t>Typ dílu</t>
  </si>
  <si>
    <t>767</t>
  </si>
  <si>
    <t>Konstrukce zámečnické</t>
  </si>
  <si>
    <t>M21</t>
  </si>
  <si>
    <t>Elektromontáže</t>
  </si>
  <si>
    <t>M22</t>
  </si>
  <si>
    <t>Montáž sdělovací a zabezp.tech</t>
  </si>
  <si>
    <t xml:space="preserve">Položkový rozpočet </t>
  </si>
  <si>
    <t>Z:</t>
  </si>
  <si>
    <t>O:</t>
  </si>
  <si>
    <t>R:</t>
  </si>
  <si>
    <t>#TypZaznamu#</t>
  </si>
  <si>
    <t>S: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</si>
  <si>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</si>
  <si>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</si>
  <si>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</si>
  <si>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</si>
  <si>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</si>
  <si>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</si>
  <si>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</si>
  <si>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</si>
  <si>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</si>
  <si>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</si>
  <si>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</si>
  <si>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</si>
  <si>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</si>
  <si>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</si>
  <si>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</si>
  <si>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</si>
  <si>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</si>
  <si>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</si>
  <si>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</si>
  <si>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</si>
  <si>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</si>
  <si>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</si>
  <si>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</si>
  <si>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</si>
  <si>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</si>
  <si>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</si>
  <si>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</si>
  <si>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767 001.</t>
  </si>
  <si>
    <t>Montáž systémové konstrukce pro FV panely, vč. osazení a zapojení panelů</t>
  </si>
  <si>
    <t>ks</t>
  </si>
  <si>
    <t>POL1_0</t>
  </si>
  <si>
    <t>555 004</t>
  </si>
  <si>
    <t>Systémová Alu konstrukce na šikmou střechu, + šroubové úchyty pro FV panely, vč. příslušenství</t>
  </si>
  <si>
    <t>POL3_0</t>
  </si>
  <si>
    <t>210190054R00</t>
  </si>
  <si>
    <t>Montáž rozvaděče skříň.,1 pole dělených do 500 kg</t>
  </si>
  <si>
    <t>kus</t>
  </si>
  <si>
    <t>210020302R00</t>
  </si>
  <si>
    <t>Žlab kabelový s příslušenstvím, 62/50 mm bez víka</t>
  </si>
  <si>
    <t>m</t>
  </si>
  <si>
    <t>5534739760R</t>
  </si>
  <si>
    <t>MARS žlab kabelový NKZIN 50X62X0.70 EC, neděrovaný, s integrovanou spojkou</t>
  </si>
  <si>
    <t>210010132R00</t>
  </si>
  <si>
    <t>Trubka ochranná z PE, uložená pevně, DN do 20,5 mm</t>
  </si>
  <si>
    <t>210800646RT1</t>
  </si>
  <si>
    <t>Vodič solární 6 mm2 uložený pevně, včetně dodávky solárního vodiče</t>
  </si>
  <si>
    <t>210810110R00</t>
  </si>
  <si>
    <t>Kabel CYKY-j 1 kV 5x6 pevně uložený, včetně dodávky kabelu 5x6 mm2</t>
  </si>
  <si>
    <t>210100002R00</t>
  </si>
  <si>
    <t>Ukončení vodičů v rozvaděči + zapojení do 6 mm2</t>
  </si>
  <si>
    <t>210200020RA0</t>
  </si>
  <si>
    <t>Hromosvod, propojení fotovoltaického pole na hromosvod</t>
  </si>
  <si>
    <t>kompl</t>
  </si>
  <si>
    <t>POL2_0</t>
  </si>
  <si>
    <t>555 005</t>
  </si>
  <si>
    <t>FV panel 450W, popis: solární panely s min. zárukou na produkt 15 let, zárukou na výkon po 25 letech na 85 % jmenovitéto výkonu a min. účinností 20,7 %.</t>
  </si>
  <si>
    <t>553 002</t>
  </si>
  <si>
    <t>MPPT Optimalizace na úrovni panelů</t>
  </si>
  <si>
    <t>555 006</t>
  </si>
  <si>
    <t>Síťový střídače vč. integrovaného monitoringu, Optimalizace MPPT na úrovni jednoho až dvou panelů. Fotovoltaický střídač s min. zárukou na produkt 12 let</t>
  </si>
  <si>
    <t>210001.1</t>
  </si>
  <si>
    <t>Rozvaděč RFVE - DC/AC, popis: AC komponenty, jištění, elektroměr výroby, přepěťová ochrana
Prvky automatického online výkaznictví do CS OTE</t>
  </si>
  <si>
    <t>210001.2</t>
  </si>
  <si>
    <t>RoRozvaděč FV1-2, popis: rozvaděče s přepěťovými ochranami tř. I-II</t>
  </si>
  <si>
    <t>210003.</t>
  </si>
  <si>
    <t>Regulace výkonu FVE dle PPDS, řízení HDO v rozsahu 0/100%. Popis: doplnění komponent HDO ovládání FVE do stávajícího elektroměrového rozvaděče a komponent společného ovládání HDO RFEV 1 a RFVE2</t>
  </si>
  <si>
    <t>222280214R00</t>
  </si>
  <si>
    <t>Kabel UTP/FTP kat.5e v trubkách. Popis: pro napojení monitoringu FVE do místní sítě</t>
  </si>
  <si>
    <t>OST01</t>
  </si>
  <si>
    <t>Doprava</t>
  </si>
  <si>
    <t>Soubor</t>
  </si>
  <si>
    <t>004111020R</t>
  </si>
  <si>
    <t xml:space="preserve">Vypracování projektové dokumentace </t>
  </si>
  <si>
    <t>005241010R</t>
  </si>
  <si>
    <t xml:space="preserve">Dokumentace skutečného provedení </t>
  </si>
  <si>
    <t>005231010R</t>
  </si>
  <si>
    <t>Výchozí revize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</si>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</sst>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5" x14ac:knownFonts="1">
    <font>
      <sz val="10"/>
      <color theme="1"/>
      <name val="Calibri"/>
      <scheme val="minor"/>
    </font>
    <font>
      <b/>
      <sz val="10"/>
      <name val="Arial CE"/>
    </font>
    <font>
      <sz val="9"/>
      <name val="Arial CE"/>
    </font>
    <font>
      <b/>
      <sz val="14"/>
      <name val="Arial CE"/>
    </font>
    <font>
      <sz val="12"/>
      <name val="Arial CE"/>
    </font>
    <font>
      <b/>
      <sz val="12"/>
      <name val="Arial CE"/>
    </font>
    <font>
      <sz val="11"/>
      <name val="Arial CE"/>
    </font>
    <font>
      <b/>
      <sz val="11"/>
      <name val="Arial CE"/>
    </font>
    <font>
      <b/>
      <sz val="13"/>
      <name val="Arial CE"/>
    </font>
    <font>
      <sz val="7"/>
      <name val="Arial CE"/>
    </font>
    <font>
      <b/>
      <sz val="9"/>
      <name val="Arial CE"/>
    </font>
    <font>
      <sz val="8"/>
      <name val="Arial CE"/>
    </font>
    <font>
      <sz val="10"/>
      <color theme="1"/>
      <name val="Calibri"/>
      <scheme val="minor"/>
    </font>
    <font>
      <b/>
      <sz val="9"/>
      <name val="Tahoma"/>
    </font>
    <font>
      <sz val="9"/>
      <name val="Tahoma"/>
    </font>
  </fonts>
  <fills count="6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indexed="22"/>
        <bgColor indexed="22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256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5" xfId="0" applyBorder="1"/>
    <xf numFmtId="0" fontId="4" fillId="3" borderId="5" xfId="0" applyFont="1" applyFill="1" applyBorder="1" applyAlignment="1">
      <alignment horizontal="left" vertical="center" indent="1"/>
    </xf>
    <xf numFmtId="49" fontId="5" fillId="3" borderId="0" xfId="0" applyNumberFormat="1" applyFont="1" applyFill="1" applyAlignment="1">
      <alignment horizontal="left" vertical="center"/>
    </xf>
    <xf numFmtId="14" fontId="2" fillId="0" borderId="0" xfId="0" applyNumberFormat="1" applyFont="1" applyAlignment="1">
      <alignment horizontal="left"/>
    </xf>
    <xf numFmtId="0" fontId="0" fillId="3" borderId="5" xfId="0" applyFill="1" applyBorder="1" applyAlignment="1">
      <alignment horizontal="left" vertical="center" indent="1"/>
    </xf>
    <xf numFmtId="0" fontId="1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10" xfId="0" applyFill="1" applyBorder="1"/>
    <xf numFmtId="49" fontId="1" fillId="3" borderId="10" xfId="0" applyNumberFormat="1" applyFont="1" applyFill="1" applyBorder="1" applyAlignment="1">
      <alignment horizontal="left" vertical="center"/>
    </xf>
    <xf numFmtId="0" fontId="1" fillId="3" borderId="10" xfId="0" applyFont="1" applyFill="1" applyBorder="1"/>
    <xf numFmtId="0" fontId="1" fillId="3" borderId="11" xfId="0" applyFont="1" applyFill="1" applyBorder="1"/>
    <xf numFmtId="0" fontId="0" fillId="0" borderId="5" xfId="0" applyBorder="1" applyAlignment="1">
      <alignment horizontal="left" vertical="center" indent="1"/>
    </xf>
    <xf numFmtId="4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8" xfId="0" applyBorder="1"/>
    <xf numFmtId="0" fontId="1" fillId="0" borderId="5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left" vertical="center" indent="1"/>
    </xf>
    <xf numFmtId="49" fontId="1" fillId="0" borderId="10" xfId="0" applyNumberFormat="1" applyFont="1" applyBorder="1" applyAlignment="1">
      <alignment horizontal="right" vertical="center"/>
    </xf>
    <xf numFmtId="49" fontId="1" fillId="0" borderId="10" xfId="0" applyNumberFormat="1" applyFont="1" applyBorder="1" applyAlignment="1">
      <alignment horizontal="left" vertical="center"/>
    </xf>
    <xf numFmtId="0" fontId="1" fillId="0" borderId="1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/>
    <xf numFmtId="0" fontId="1" fillId="0" borderId="0" xfId="0" applyFont="1" applyAlignment="1">
      <alignment horizontal="left" vertical="center"/>
    </xf>
    <xf numFmtId="0" fontId="0" fillId="0" borderId="9" xfId="0" applyBorder="1" applyAlignment="1">
      <alignment horizontal="left" indent="1"/>
    </xf>
    <xf numFmtId="0" fontId="1" fillId="0" borderId="10" xfId="0" applyFont="1" applyBorder="1" applyAlignment="1">
      <alignment horizontal="right" vertical="center"/>
    </xf>
    <xf numFmtId="0" fontId="1" fillId="0" borderId="10" xfId="0" applyFont="1" applyBorder="1" applyAlignment="1">
      <alignment horizontal="left" vertical="center"/>
    </xf>
    <xf numFmtId="0" fontId="0" fillId="0" borderId="10" xfId="0" applyBorder="1"/>
    <xf numFmtId="0" fontId="0" fillId="0" borderId="10" xfId="0" applyBorder="1" applyAlignment="1">
      <alignment horizontal="right"/>
    </xf>
    <xf numFmtId="49" fontId="1" fillId="4" borderId="0" xfId="0" applyNumberFormat="1" applyFont="1" applyFill="1" applyAlignment="1">
      <alignment horizontal="left" vertical="center"/>
    </xf>
    <xf numFmtId="49" fontId="1" fillId="4" borderId="10" xfId="0" applyNumberFormat="1" applyFont="1" applyFill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12" xfId="0" applyBorder="1" applyAlignment="1">
      <alignment horizontal="left" vertical="top" indent="1"/>
    </xf>
    <xf numFmtId="0" fontId="0" fillId="0" borderId="6" xfId="0" applyBorder="1" applyAlignment="1">
      <alignment vertical="top"/>
    </xf>
    <xf numFmtId="0" fontId="1" fillId="0" borderId="6" xfId="0" applyFont="1" applyBorder="1" applyAlignment="1">
      <alignment horizontal="left" vertical="top"/>
    </xf>
    <xf numFmtId="0" fontId="1" fillId="0" borderId="6" xfId="0" applyFont="1" applyBorder="1" applyAlignment="1">
      <alignment vertical="center"/>
    </xf>
    <xf numFmtId="0" fontId="0" fillId="0" borderId="6" xfId="0" applyBorder="1" applyAlignment="1">
      <alignment horizontal="right" vertical="center"/>
    </xf>
    <xf numFmtId="0" fontId="0" fillId="0" borderId="7" xfId="0" applyBorder="1"/>
    <xf numFmtId="0" fontId="0" fillId="0" borderId="10" xfId="0" applyBorder="1" applyAlignment="1">
      <alignment horizontal="left"/>
    </xf>
    <xf numFmtId="49" fontId="0" fillId="0" borderId="5" xfId="0" applyNumberFormat="1" applyBorder="1"/>
    <xf numFmtId="49" fontId="0" fillId="0" borderId="13" xfId="0" applyNumberFormat="1" applyBorder="1" applyAlignment="1">
      <alignment horizontal="left" vertical="center" indent="1"/>
    </xf>
    <xf numFmtId="0" fontId="0" fillId="0" borderId="14" xfId="0" applyBorder="1" applyAlignment="1">
      <alignment horizontal="left" vertical="center"/>
    </xf>
    <xf numFmtId="0" fontId="0" fillId="0" borderId="14" xfId="0" applyBorder="1"/>
    <xf numFmtId="0" fontId="1" fillId="0" borderId="13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/>
    </xf>
    <xf numFmtId="0" fontId="1" fillId="0" borderId="14" xfId="0" applyFont="1" applyBorder="1"/>
    <xf numFmtId="0" fontId="0" fillId="0" borderId="13" xfId="0" applyBorder="1" applyAlignment="1">
      <alignment horizontal="left" indent="1"/>
    </xf>
    <xf numFmtId="1" fontId="1" fillId="0" borderId="14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vertical="center" indent="1"/>
    </xf>
    <xf numFmtId="0" fontId="1" fillId="0" borderId="14" xfId="0" applyFont="1" applyBorder="1" applyAlignment="1">
      <alignment vertical="center"/>
    </xf>
    <xf numFmtId="49" fontId="0" fillId="0" borderId="17" xfId="0" applyNumberForma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1" fontId="1" fillId="0" borderId="15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/>
    </xf>
    <xf numFmtId="1" fontId="1" fillId="0" borderId="18" xfId="0" applyNumberFormat="1" applyFont="1" applyBorder="1" applyAlignment="1">
      <alignment horizontal="right" vertical="center"/>
    </xf>
    <xf numFmtId="0" fontId="0" fillId="0" borderId="10" xfId="0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0" fontId="5" fillId="3" borderId="19" xfId="0" applyFont="1" applyFill="1" applyBorder="1" applyAlignment="1">
      <alignment horizontal="left" vertical="center" indent="1"/>
    </xf>
    <xf numFmtId="0" fontId="1" fillId="3" borderId="20" xfId="0" applyFont="1" applyFill="1" applyBorder="1" applyAlignment="1">
      <alignment horizontal="left" vertical="center"/>
    </xf>
    <xf numFmtId="0" fontId="0" fillId="3" borderId="20" xfId="0" applyFill="1" applyBorder="1" applyAlignment="1">
      <alignment horizontal="left" vertical="center"/>
    </xf>
    <xf numFmtId="4" fontId="5" fillId="3" borderId="20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0" fontId="0" fillId="3" borderId="20" xfId="0" applyFill="1" applyBorder="1"/>
    <xf numFmtId="49" fontId="1" fillId="3" borderId="21" xfId="0" applyNumberFormat="1" applyFont="1" applyFill="1" applyBorder="1" applyAlignment="1">
      <alignment horizontal="left" vertical="center"/>
    </xf>
    <xf numFmtId="0" fontId="0" fillId="0" borderId="8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/>
    </xf>
    <xf numFmtId="0" fontId="1" fillId="0" borderId="10" xfId="0" applyFont="1" applyBorder="1" applyAlignment="1">
      <alignment vertical="top"/>
    </xf>
    <xf numFmtId="14" fontId="1" fillId="0" borderId="10" xfId="0" applyNumberFormat="1" applyFont="1" applyBorder="1" applyAlignment="1">
      <alignment horizontal="center" vertical="top"/>
    </xf>
    <xf numFmtId="0" fontId="1" fillId="0" borderId="5" xfId="0" applyFont="1" applyBorder="1"/>
    <xf numFmtId="0" fontId="1" fillId="0" borderId="10" xfId="0" applyFont="1" applyBorder="1"/>
    <xf numFmtId="0" fontId="1" fillId="0" borderId="8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2" xfId="0" applyBorder="1"/>
    <xf numFmtId="0" fontId="0" fillId="0" borderId="23" xfId="0" applyBorder="1"/>
    <xf numFmtId="0" fontId="0" fillId="0" borderId="24" xfId="0" applyBorder="1" applyAlignment="1">
      <alignment horizontal="righ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shrinkToFit="1"/>
    </xf>
    <xf numFmtId="3" fontId="0" fillId="0" borderId="25" xfId="0" applyNumberFormat="1" applyBorder="1"/>
    <xf numFmtId="3" fontId="2" fillId="3" borderId="26" xfId="0" applyNumberFormat="1" applyFont="1" applyFill="1" applyBorder="1" applyAlignment="1">
      <alignment vertical="center"/>
    </xf>
    <xf numFmtId="3" fontId="2" fillId="3" borderId="6" xfId="0" applyNumberFormat="1" applyFont="1" applyFill="1" applyBorder="1" applyAlignment="1">
      <alignment vertical="center"/>
    </xf>
    <xf numFmtId="3" fontId="2" fillId="3" borderId="6" xfId="0" applyNumberFormat="1" applyFont="1" applyFill="1" applyBorder="1" applyAlignment="1">
      <alignment vertical="center" wrapText="1"/>
    </xf>
    <xf numFmtId="3" fontId="9" fillId="3" borderId="27" xfId="0" applyNumberFormat="1" applyFont="1" applyFill="1" applyBorder="1" applyAlignment="1">
      <alignment horizontal="center" vertical="center" wrapText="1" shrinkToFit="1"/>
    </xf>
    <xf numFmtId="3" fontId="2" fillId="3" borderId="27" xfId="0" applyNumberFormat="1" applyFont="1" applyFill="1" applyBorder="1" applyAlignment="1">
      <alignment horizontal="center" vertical="center" wrapText="1" shrinkToFit="1"/>
    </xf>
    <xf numFmtId="3" fontId="2" fillId="3" borderId="27" xfId="0" applyNumberFormat="1" applyFont="1" applyFill="1" applyBorder="1" applyAlignment="1">
      <alignment horizontal="center" vertical="center" wrapText="1"/>
    </xf>
    <xf numFmtId="3" fontId="0" fillId="0" borderId="28" xfId="0" applyNumberFormat="1" applyBorder="1"/>
    <xf numFmtId="3" fontId="2" fillId="0" borderId="29" xfId="0" applyNumberFormat="1" applyFont="1" applyBorder="1" applyAlignment="1">
      <alignment horizontal="right" wrapText="1" shrinkToFit="1"/>
    </xf>
    <xf numFmtId="3" fontId="2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0" borderId="29" xfId="0" applyNumberFormat="1" applyBorder="1"/>
    <xf numFmtId="3" fontId="0" fillId="5" borderId="31" xfId="0" applyNumberFormat="1" applyFill="1" applyBorder="1" applyAlignment="1">
      <alignment wrapText="1" shrinkToFit="1"/>
    </xf>
    <xf numFmtId="3" fontId="0" fillId="5" borderId="31" xfId="0" applyNumberFormat="1" applyFill="1" applyBorder="1" applyAlignment="1">
      <alignment shrinkToFit="1"/>
    </xf>
    <xf numFmtId="3" fontId="0" fillId="5" borderId="31" xfId="0" applyNumberFormat="1" applyFill="1" applyBorder="1"/>
    <xf numFmtId="0" fontId="5" fillId="0" borderId="0" xfId="0" applyFont="1"/>
    <xf numFmtId="0" fontId="10" fillId="0" borderId="25" xfId="0" applyFont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vertical="center"/>
    </xf>
    <xf numFmtId="49" fontId="2" fillId="0" borderId="32" xfId="0" applyNumberFormat="1" applyFont="1" applyBorder="1" applyAlignment="1">
      <alignment vertical="center"/>
    </xf>
    <xf numFmtId="4" fontId="2" fillId="0" borderId="33" xfId="0" applyNumberFormat="1" applyFont="1" applyBorder="1" applyAlignment="1">
      <alignment horizontal="center" vertical="center"/>
    </xf>
    <xf numFmtId="4" fontId="2" fillId="0" borderId="33" xfId="0" applyNumberFormat="1" applyFont="1" applyBorder="1" applyAlignment="1">
      <alignment vertical="center"/>
    </xf>
    <xf numFmtId="49" fontId="2" fillId="0" borderId="25" xfId="0" applyNumberFormat="1" applyFont="1" applyBorder="1" applyAlignment="1">
      <alignment vertical="center"/>
    </xf>
    <xf numFmtId="4" fontId="2" fillId="0" borderId="34" xfId="0" applyNumberFormat="1" applyFont="1" applyBorder="1" applyAlignment="1">
      <alignment horizontal="center" vertical="center"/>
    </xf>
    <xf numFmtId="4" fontId="2" fillId="0" borderId="34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vertical="center"/>
    </xf>
    <xf numFmtId="0" fontId="2" fillId="0" borderId="25" xfId="0" applyFont="1" applyBorder="1"/>
    <xf numFmtId="0" fontId="2" fillId="5" borderId="18" xfId="0" applyFont="1" applyFill="1" applyBorder="1"/>
    <xf numFmtId="0" fontId="2" fillId="5" borderId="10" xfId="0" applyFont="1" applyFill="1" applyBorder="1"/>
    <xf numFmtId="4" fontId="2" fillId="5" borderId="35" xfId="0" applyNumberFormat="1" applyFont="1" applyFill="1" applyBorder="1" applyAlignment="1">
      <alignment horizontal="center"/>
    </xf>
    <xf numFmtId="4" fontId="2" fillId="5" borderId="35" xfId="0" applyNumberFormat="1" applyFont="1" applyFill="1" applyBorder="1"/>
    <xf numFmtId="4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36" xfId="0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49" fontId="0" fillId="0" borderId="0" xfId="0" applyNumberFormat="1"/>
    <xf numFmtId="0" fontId="0" fillId="0" borderId="37" xfId="0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3" borderId="43" xfId="0" applyFill="1" applyBorder="1"/>
    <xf numFmtId="49" fontId="0" fillId="3" borderId="44" xfId="0" applyNumberFormat="1" applyFill="1" applyBorder="1"/>
    <xf numFmtId="0" fontId="0" fillId="3" borderId="44" xfId="0" applyFill="1" applyBorder="1"/>
    <xf numFmtId="0" fontId="0" fillId="3" borderId="45" xfId="0" applyFill="1" applyBorder="1"/>
    <xf numFmtId="0" fontId="0" fillId="3" borderId="33" xfId="0" applyFill="1" applyBorder="1"/>
    <xf numFmtId="49" fontId="0" fillId="3" borderId="33" xfId="0" applyNumberFormat="1" applyFill="1" applyBorder="1"/>
    <xf numFmtId="0" fontId="0" fillId="3" borderId="32" xfId="0" applyFill="1" applyBorder="1"/>
    <xf numFmtId="0" fontId="0" fillId="3" borderId="46" xfId="0" applyFill="1" applyBorder="1"/>
    <xf numFmtId="0" fontId="0" fillId="3" borderId="47" xfId="0" applyFill="1" applyBorder="1" applyAlignment="1">
      <alignment wrapText="1"/>
    </xf>
    <xf numFmtId="0" fontId="0" fillId="3" borderId="48" xfId="0" applyFill="1" applyBorder="1" applyAlignment="1">
      <alignment wrapText="1"/>
    </xf>
    <xf numFmtId="0" fontId="0" fillId="3" borderId="49" xfId="0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49" fontId="0" fillId="3" borderId="50" xfId="0" applyNumberFormat="1" applyFill="1" applyBorder="1" applyAlignment="1">
      <alignment vertical="top"/>
    </xf>
    <xf numFmtId="0" fontId="0" fillId="3" borderId="51" xfId="0" applyFill="1" applyBorder="1" applyAlignment="1">
      <alignment vertical="top"/>
    </xf>
    <xf numFmtId="164" fontId="0" fillId="3" borderId="50" xfId="0" applyNumberFormat="1" applyFill="1" applyBorder="1" applyAlignment="1">
      <alignment vertical="top"/>
    </xf>
    <xf numFmtId="4" fontId="0" fillId="3" borderId="50" xfId="0" applyNumberFormat="1" applyFill="1" applyBorder="1" applyAlignment="1">
      <alignment vertical="top"/>
    </xf>
    <xf numFmtId="0" fontId="0" fillId="3" borderId="50" xfId="0" applyFill="1" applyBorder="1" applyAlignment="1">
      <alignment vertical="top"/>
    </xf>
    <xf numFmtId="0" fontId="11" fillId="0" borderId="25" xfId="0" applyFont="1" applyBorder="1" applyAlignment="1">
      <alignment vertical="top"/>
    </xf>
    <xf numFmtId="0" fontId="11" fillId="0" borderId="34" xfId="0" applyFont="1" applyBorder="1" applyAlignment="1">
      <alignment horizontal="left" vertical="top" wrapText="1"/>
    </xf>
    <xf numFmtId="0" fontId="11" fillId="0" borderId="52" xfId="0" applyFont="1" applyBorder="1" applyAlignment="1">
      <alignment vertical="top" shrinkToFit="1"/>
    </xf>
    <xf numFmtId="164" fontId="11" fillId="0" borderId="34" xfId="0" applyNumberFormat="1" applyFont="1" applyBorder="1" applyAlignment="1">
      <alignment vertical="top" shrinkToFit="1"/>
    </xf>
    <xf numFmtId="4" fontId="11" fillId="4" borderId="34" xfId="0" applyNumberFormat="1" applyFont="1" applyFill="1" applyBorder="1" applyAlignment="1">
      <alignment vertical="top" shrinkToFit="1"/>
    </xf>
    <xf numFmtId="4" fontId="11" fillId="0" borderId="34" xfId="0" applyNumberFormat="1" applyFont="1" applyBorder="1" applyAlignment="1">
      <alignment vertical="top" shrinkToFit="1"/>
    </xf>
    <xf numFmtId="0" fontId="11" fillId="0" borderId="34" xfId="0" applyFont="1" applyBorder="1" applyAlignment="1">
      <alignment vertical="top" shrinkToFit="1"/>
    </xf>
    <xf numFmtId="0" fontId="11" fillId="0" borderId="25" xfId="0" applyFont="1" applyBorder="1" applyAlignment="1">
      <alignment vertical="top" shrinkToFit="1"/>
    </xf>
    <xf numFmtId="0" fontId="11" fillId="0" borderId="0" xfId="0" applyFont="1"/>
    <xf numFmtId="0" fontId="0" fillId="3" borderId="18" xfId="0" applyFill="1" applyBorder="1" applyAlignment="1">
      <alignment vertical="top"/>
    </xf>
    <xf numFmtId="0" fontId="0" fillId="3" borderId="35" xfId="0" applyFill="1" applyBorder="1" applyAlignment="1">
      <alignment horizontal="left" vertical="top" wrapText="1"/>
    </xf>
    <xf numFmtId="0" fontId="0" fillId="3" borderId="53" xfId="0" applyFill="1" applyBorder="1" applyAlignment="1">
      <alignment vertical="top" shrinkToFit="1"/>
    </xf>
    <xf numFmtId="164" fontId="0" fillId="3" borderId="35" xfId="0" applyNumberFormat="1" applyFill="1" applyBorder="1" applyAlignment="1">
      <alignment vertical="top" shrinkToFit="1"/>
    </xf>
    <xf numFmtId="4" fontId="0" fillId="3" borderId="35" xfId="0" applyNumberFormat="1" applyFill="1" applyBorder="1" applyAlignment="1">
      <alignment vertical="top" shrinkToFit="1"/>
    </xf>
    <xf numFmtId="0" fontId="0" fillId="3" borderId="35" xfId="0" applyFill="1" applyBorder="1" applyAlignment="1">
      <alignment vertical="top" shrinkToFit="1"/>
    </xf>
    <xf numFmtId="0" fontId="0" fillId="3" borderId="18" xfId="0" applyFill="1" applyBorder="1" applyAlignment="1">
      <alignment vertical="top" shrinkToFit="1"/>
    </xf>
    <xf numFmtId="0" fontId="11" fillId="0" borderId="18" xfId="0" applyFont="1" applyBorder="1" applyAlignment="1">
      <alignment vertical="top"/>
    </xf>
    <xf numFmtId="0" fontId="11" fillId="0" borderId="35" xfId="0" applyFont="1" applyBorder="1" applyAlignment="1">
      <alignment horizontal="left" vertical="top" wrapText="1"/>
    </xf>
    <xf numFmtId="0" fontId="11" fillId="0" borderId="53" xfId="0" applyFont="1" applyBorder="1" applyAlignment="1">
      <alignment vertical="top" shrinkToFit="1"/>
    </xf>
    <xf numFmtId="164" fontId="11" fillId="0" borderId="35" xfId="0" applyNumberFormat="1" applyFont="1" applyBorder="1" applyAlignment="1">
      <alignment vertical="top" shrinkToFit="1"/>
    </xf>
    <xf numFmtId="4" fontId="11" fillId="4" borderId="35" xfId="0" applyNumberFormat="1" applyFont="1" applyFill="1" applyBorder="1" applyAlignment="1">
      <alignment vertical="top" shrinkToFit="1"/>
    </xf>
    <xf numFmtId="4" fontId="11" fillId="0" borderId="35" xfId="0" applyNumberFormat="1" applyFont="1" applyBorder="1" applyAlignment="1">
      <alignment vertical="top" shrinkToFit="1"/>
    </xf>
    <xf numFmtId="0" fontId="11" fillId="0" borderId="35" xfId="0" applyFont="1" applyBorder="1" applyAlignment="1">
      <alignment vertical="top" shrinkToFit="1"/>
    </xf>
    <xf numFmtId="0" fontId="11" fillId="0" borderId="18" xfId="0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1" fillId="3" borderId="15" xfId="0" applyFont="1" applyFill="1" applyBorder="1" applyAlignment="1">
      <alignment vertical="top"/>
    </xf>
    <xf numFmtId="49" fontId="1" fillId="3" borderId="14" xfId="0" applyNumberFormat="1" applyFont="1" applyFill="1" applyBorder="1" applyAlignment="1">
      <alignment vertical="top"/>
    </xf>
    <xf numFmtId="49" fontId="1" fillId="3" borderId="14" xfId="0" applyNumberFormat="1" applyFont="1" applyFill="1" applyBorder="1" applyAlignment="1">
      <alignment horizontal="left" vertical="top" wrapText="1"/>
    </xf>
    <xf numFmtId="0" fontId="1" fillId="3" borderId="14" xfId="0" applyFont="1" applyFill="1" applyBorder="1" applyAlignment="1">
      <alignment vertical="top"/>
    </xf>
    <xf numFmtId="4" fontId="1" fillId="3" borderId="16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0" fontId="2" fillId="2" borderId="0" xfId="0" applyFont="1" applyFill="1" applyAlignment="1">
      <alignment horizontal="left" wrapText="1"/>
    </xf>
    <xf numFmtId="4" fontId="2" fillId="0" borderId="35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" fontId="2" fillId="5" borderId="35" xfId="0" applyNumberFormat="1" applyFont="1" applyFill="1" applyBorder="1"/>
    <xf numFmtId="4" fontId="2" fillId="0" borderId="34" xfId="0" applyNumberFormat="1" applyFont="1" applyBorder="1" applyAlignment="1">
      <alignment vertical="center"/>
    </xf>
    <xf numFmtId="49" fontId="2" fillId="0" borderId="25" xfId="0" applyNumberFormat="1" applyFont="1" applyBorder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0" fontId="0" fillId="0" borderId="6" xfId="0" applyBorder="1" applyAlignment="1">
      <alignment horizontal="center"/>
    </xf>
    <xf numFmtId="3" fontId="0" fillId="0" borderId="14" xfId="0" applyNumberFormat="1" applyBorder="1"/>
    <xf numFmtId="3" fontId="0" fillId="0" borderId="14" xfId="0" applyNumberFormat="1" applyBorder="1" applyAlignment="1">
      <alignment wrapText="1"/>
    </xf>
    <xf numFmtId="3" fontId="0" fillId="5" borderId="28" xfId="0" applyNumberFormat="1" applyFill="1" applyBorder="1"/>
    <xf numFmtId="3" fontId="0" fillId="5" borderId="14" xfId="0" applyNumberFormat="1" applyFill="1" applyBorder="1"/>
    <xf numFmtId="3" fontId="0" fillId="5" borderId="30" xfId="0" applyNumberFormat="1" applyFill="1" applyBorder="1"/>
    <xf numFmtId="0" fontId="10" fillId="3" borderId="33" xfId="0" applyFont="1" applyFill="1" applyBorder="1" applyAlignment="1">
      <alignment horizontal="center" vertical="center" wrapText="1"/>
    </xf>
    <xf numFmtId="4" fontId="2" fillId="0" borderId="33" xfId="0" applyNumberFormat="1" applyFont="1" applyBorder="1" applyAlignment="1">
      <alignment vertical="center"/>
    </xf>
    <xf numFmtId="49" fontId="2" fillId="0" borderId="32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" fontId="7" fillId="0" borderId="15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18" xfId="0" applyNumberFormat="1" applyFont="1" applyBorder="1" applyAlignment="1">
      <alignment horizontal="right" vertical="center"/>
    </xf>
    <xf numFmtId="4" fontId="7" fillId="0" borderId="10" xfId="0" applyNumberFormat="1" applyFont="1" applyBorder="1" applyAlignment="1">
      <alignment horizontal="right" vertical="center"/>
    </xf>
    <xf numFmtId="4" fontId="7" fillId="0" borderId="6" xfId="0" applyNumberFormat="1" applyFont="1" applyBorder="1" applyAlignment="1">
      <alignment horizontal="right" vertical="center"/>
    </xf>
    <xf numFmtId="2" fontId="8" fillId="3" borderId="20" xfId="0" applyNumberFormat="1" applyFont="1" applyFill="1" applyBorder="1" applyAlignment="1">
      <alignment horizontal="right" vertical="center"/>
    </xf>
    <xf numFmtId="4" fontId="8" fillId="3" borderId="20" xfId="0" applyNumberFormat="1" applyFont="1" applyFill="1" applyBorder="1" applyAlignment="1">
      <alignment horizontal="right" vertical="center"/>
    </xf>
    <xf numFmtId="4" fontId="7" fillId="0" borderId="15" xfId="0" applyNumberFormat="1" applyFont="1" applyBorder="1" applyAlignment="1">
      <alignment horizontal="right" vertical="center" indent="1"/>
    </xf>
    <xf numFmtId="4" fontId="7" fillId="0" borderId="17" xfId="0" applyNumberFormat="1" applyFont="1" applyBorder="1" applyAlignment="1">
      <alignment horizontal="right" vertical="center" indent="1"/>
    </xf>
    <xf numFmtId="4" fontId="7" fillId="0" borderId="16" xfId="0" applyNumberFormat="1" applyFont="1" applyBorder="1" applyAlignment="1">
      <alignment horizontal="right" vertical="center" indent="1"/>
    </xf>
    <xf numFmtId="4" fontId="7" fillId="0" borderId="15" xfId="0" applyNumberFormat="1" applyFont="1" applyBorder="1" applyAlignment="1">
      <alignment horizontal="right" vertical="center"/>
    </xf>
    <xf numFmtId="4" fontId="7" fillId="0" borderId="14" xfId="0" applyNumberFormat="1" applyFont="1" applyBorder="1" applyAlignment="1">
      <alignment horizontal="right" vertical="center"/>
    </xf>
    <xf numFmtId="4" fontId="6" fillId="0" borderId="15" xfId="0" applyNumberFormat="1" applyFont="1" applyBorder="1" applyAlignment="1">
      <alignment horizontal="right" vertical="center" indent="1"/>
    </xf>
    <xf numFmtId="4" fontId="6" fillId="0" borderId="16" xfId="0" applyNumberFormat="1" applyFont="1" applyBorder="1" applyAlignment="1">
      <alignment horizontal="right" vertical="center" indent="1"/>
    </xf>
    <xf numFmtId="4" fontId="6" fillId="0" borderId="17" xfId="0" applyNumberFormat="1" applyFont="1" applyBorder="1" applyAlignment="1">
      <alignment horizontal="right" vertical="center" indent="1"/>
    </xf>
    <xf numFmtId="49" fontId="1" fillId="4" borderId="10" xfId="0" applyNumberFormat="1" applyFont="1" applyFill="1" applyBorder="1" applyAlignment="1">
      <alignment horizontal="left" vertical="center"/>
    </xf>
    <xf numFmtId="1" fontId="0" fillId="0" borderId="10" xfId="0" applyNumberFormat="1" applyBorder="1" applyAlignment="1">
      <alignment horizontal="right" indent="1"/>
    </xf>
    <xf numFmtId="0" fontId="0" fillId="0" borderId="10" xfId="0" applyBorder="1" applyAlignment="1">
      <alignment horizontal="right" indent="1"/>
    </xf>
    <xf numFmtId="0" fontId="0" fillId="0" borderId="11" xfId="0" applyBorder="1" applyAlignment="1">
      <alignment horizontal="right" inden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5" fillId="3" borderId="6" xfId="0" applyNumberFormat="1" applyFont="1" applyFill="1" applyBorder="1" applyAlignment="1">
      <alignment horizontal="center" vertical="center" shrinkToFit="1"/>
    </xf>
    <xf numFmtId="0" fontId="5" fillId="3" borderId="6" xfId="0" applyFont="1" applyFill="1" applyBorder="1" applyAlignment="1">
      <alignment horizontal="center" vertical="center" shrinkToFit="1"/>
    </xf>
    <xf numFmtId="0" fontId="5" fillId="3" borderId="7" xfId="0" applyFont="1" applyFill="1" applyBorder="1" applyAlignment="1">
      <alignment horizontal="center" vertical="center" shrinkToFit="1"/>
    </xf>
    <xf numFmtId="49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49" fontId="1" fillId="4" borderId="6" xfId="0" applyNumberFormat="1" applyFont="1" applyFill="1" applyBorder="1" applyAlignment="1">
      <alignment horizontal="left" vertical="center"/>
    </xf>
    <xf numFmtId="49" fontId="1" fillId="4" borderId="0" xfId="0" applyNumberFormat="1" applyFont="1" applyFill="1" applyAlignment="1">
      <alignment horizontal="left"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14" xfId="0" applyNumberFormat="1" applyBorder="1" applyAlignment="1">
      <alignment vertical="center" shrinkToFit="1"/>
    </xf>
    <xf numFmtId="49" fontId="0" fillId="0" borderId="16" xfId="0" applyNumberFormat="1" applyBorder="1" applyAlignment="1">
      <alignment vertical="center" shrinkToFit="1"/>
    </xf>
    <xf numFmtId="0" fontId="0" fillId="4" borderId="32" xfId="0" applyFill="1" applyBorder="1" applyAlignment="1">
      <alignment vertical="top" wrapText="1"/>
    </xf>
    <xf numFmtId="0" fontId="0" fillId="4" borderId="6" xfId="0" applyFill="1" applyBorder="1" applyAlignment="1">
      <alignment vertical="top" wrapText="1"/>
    </xf>
    <xf numFmtId="0" fontId="0" fillId="4" borderId="6" xfId="0" applyFill="1" applyBorder="1" applyAlignment="1">
      <alignment horizontal="left" vertical="top" wrapText="1"/>
    </xf>
    <xf numFmtId="0" fontId="0" fillId="4" borderId="54" xfId="0" applyFill="1" applyBorder="1" applyAlignment="1">
      <alignment vertical="top" wrapText="1"/>
    </xf>
    <xf numFmtId="0" fontId="0" fillId="4" borderId="25" xfId="0" applyFill="1" applyBorder="1" applyAlignment="1">
      <alignment vertical="top" wrapText="1"/>
    </xf>
    <xf numFmtId="0" fontId="0" fillId="4" borderId="0" xfId="0" applyFill="1" applyAlignment="1">
      <alignment vertical="top" wrapText="1"/>
    </xf>
    <xf numFmtId="0" fontId="0" fillId="4" borderId="0" xfId="0" applyFill="1" applyAlignment="1">
      <alignment horizontal="left" vertical="top" wrapText="1"/>
    </xf>
    <xf numFmtId="0" fontId="0" fillId="4" borderId="52" xfId="0" applyFill="1" applyBorder="1" applyAlignment="1">
      <alignment vertical="top" wrapText="1"/>
    </xf>
    <xf numFmtId="0" fontId="0" fillId="4" borderId="18" xfId="0" applyFill="1" applyBorder="1" applyAlignment="1">
      <alignment vertical="top" wrapText="1"/>
    </xf>
    <xf numFmtId="0" fontId="0" fillId="4" borderId="10" xfId="0" applyFill="1" applyBorder="1" applyAlignment="1">
      <alignment vertical="top" wrapText="1"/>
    </xf>
    <xf numFmtId="0" fontId="0" fillId="4" borderId="10" xfId="0" applyFill="1" applyBorder="1" applyAlignment="1">
      <alignment horizontal="left" vertical="top" wrapText="1"/>
    </xf>
    <xf numFmtId="0" fontId="0" fillId="4" borderId="53" xfId="0" applyFill="1" applyBorder="1" applyAlignment="1">
      <alignment vertical="top" wrapText="1"/>
    </xf>
    <xf numFmtId="0" fontId="5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1" t="s">
        <v>0</v>
      </c>
    </row>
    <row r="2" spans="1:7" ht="57.75" customHeight="1" x14ac:dyDescent="0.2">
      <c r="A2" s="183" t="s">
        <v>1</v>
      </c>
      <c r="B2" s="183"/>
      <c r="C2" s="183"/>
      <c r="D2" s="183"/>
      <c r="E2" s="183"/>
      <c r="F2" s="183"/>
      <c r="G2" s="183"/>
    </row>
  </sheetData>
  <mergeCells count="1">
    <mergeCell ref="A2:G2"/>
  </mergeCells>
  <printOptions gridLines="1" gridLinesSet="0"/>
  <pageMargins left="0.7" right="0.7" top="0.78740157500000008" bottom="0.78740157500000008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55"/>
  <sheetViews>
    <sheetView showGridLines="0" tabSelected="1" topLeftCell="B1" workbookViewId="0">
      <selection activeCell="N5" sqref="N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2" t="s">
        <v>2</v>
      </c>
      <c r="B1" s="220" t="s">
        <v>3</v>
      </c>
      <c r="C1" s="221"/>
      <c r="D1" s="221"/>
      <c r="E1" s="221"/>
      <c r="F1" s="221"/>
      <c r="G1" s="221"/>
      <c r="H1" s="221"/>
      <c r="I1" s="221"/>
      <c r="J1" s="222"/>
    </row>
    <row r="2" spans="1:15" ht="23.25" customHeight="1" x14ac:dyDescent="0.2">
      <c r="A2" s="3"/>
      <c r="B2" s="4" t="s">
        <v>4</v>
      </c>
      <c r="C2" s="5"/>
      <c r="D2" s="223" t="s">
        <v>5</v>
      </c>
      <c r="E2" s="224"/>
      <c r="F2" s="224"/>
      <c r="G2" s="224"/>
      <c r="H2" s="224"/>
      <c r="I2" s="224"/>
      <c r="J2" s="225"/>
      <c r="O2" s="6"/>
    </row>
    <row r="3" spans="1:15" ht="23.25" customHeight="1" x14ac:dyDescent="0.2">
      <c r="A3" s="3"/>
      <c r="B3" s="7" t="s">
        <v>6</v>
      </c>
      <c r="C3" s="8"/>
      <c r="D3" s="226" t="s">
        <v>7</v>
      </c>
      <c r="E3" s="227"/>
      <c r="F3" s="227"/>
      <c r="G3" s="227"/>
      <c r="H3" s="227"/>
      <c r="I3" s="227"/>
      <c r="J3" s="228"/>
    </row>
    <row r="4" spans="1:15" ht="23.25" hidden="1" customHeight="1" x14ac:dyDescent="0.2">
      <c r="A4" s="3"/>
      <c r="B4" s="9" t="s">
        <v>8</v>
      </c>
      <c r="C4" s="10"/>
      <c r="D4" s="11"/>
      <c r="E4" s="11"/>
      <c r="F4" s="12"/>
      <c r="G4" s="12"/>
      <c r="H4" s="12"/>
      <c r="I4" s="12"/>
      <c r="J4" s="13"/>
    </row>
    <row r="5" spans="1:15" ht="24" customHeight="1" x14ac:dyDescent="0.2">
      <c r="A5" s="3"/>
      <c r="B5" s="14" t="s">
        <v>9</v>
      </c>
      <c r="D5" s="15" t="s">
        <v>10</v>
      </c>
      <c r="E5" s="16"/>
      <c r="F5" s="16"/>
      <c r="G5" s="16"/>
      <c r="H5" s="17" t="s">
        <v>11</v>
      </c>
      <c r="I5" s="15" t="s">
        <v>12</v>
      </c>
      <c r="J5" s="18"/>
    </row>
    <row r="6" spans="1:15" ht="15.75" customHeight="1" x14ac:dyDescent="0.2">
      <c r="A6" s="3"/>
      <c r="B6" s="19"/>
      <c r="C6" s="16"/>
      <c r="D6" s="15" t="s">
        <v>13</v>
      </c>
      <c r="E6" s="16"/>
      <c r="F6" s="16"/>
      <c r="G6" s="16"/>
      <c r="H6" s="17" t="s">
        <v>14</v>
      </c>
      <c r="I6" s="15" t="s">
        <v>15</v>
      </c>
      <c r="J6" s="18"/>
    </row>
    <row r="7" spans="1:15" ht="15.75" customHeight="1" x14ac:dyDescent="0.2">
      <c r="A7" s="3"/>
      <c r="B7" s="20"/>
      <c r="C7" s="21" t="s">
        <v>16</v>
      </c>
      <c r="D7" s="22" t="s">
        <v>17</v>
      </c>
      <c r="E7" s="23"/>
      <c r="F7" s="23"/>
      <c r="G7" s="23"/>
      <c r="H7" s="24"/>
      <c r="I7" s="23"/>
      <c r="J7" s="25"/>
    </row>
    <row r="8" spans="1:15" ht="24" hidden="1" customHeight="1" x14ac:dyDescent="0.2">
      <c r="A8" s="3"/>
      <c r="B8" s="14" t="s">
        <v>18</v>
      </c>
      <c r="D8" s="26"/>
      <c r="H8" s="17" t="s">
        <v>11</v>
      </c>
      <c r="I8" s="26"/>
      <c r="J8" s="18"/>
    </row>
    <row r="9" spans="1:15" ht="15.75" hidden="1" customHeight="1" x14ac:dyDescent="0.2">
      <c r="A9" s="3"/>
      <c r="B9" s="3"/>
      <c r="D9" s="26"/>
      <c r="H9" s="17" t="s">
        <v>14</v>
      </c>
      <c r="I9" s="26"/>
      <c r="J9" s="18"/>
    </row>
    <row r="10" spans="1:15" ht="15.75" hidden="1" customHeight="1" x14ac:dyDescent="0.2">
      <c r="A10" s="3"/>
      <c r="B10" s="27"/>
      <c r="C10" s="28"/>
      <c r="D10" s="29"/>
      <c r="E10" s="24"/>
      <c r="F10" s="24"/>
      <c r="G10" s="30"/>
      <c r="H10" s="30"/>
      <c r="I10" s="31"/>
      <c r="J10" s="25"/>
    </row>
    <row r="11" spans="1:15" ht="24" customHeight="1" x14ac:dyDescent="0.2">
      <c r="A11" s="3"/>
      <c r="B11" s="14" t="s">
        <v>19</v>
      </c>
      <c r="D11" s="229"/>
      <c r="E11" s="229"/>
      <c r="F11" s="229"/>
      <c r="G11" s="229"/>
      <c r="H11" s="17" t="s">
        <v>11</v>
      </c>
      <c r="I11" s="32"/>
      <c r="J11" s="18"/>
    </row>
    <row r="12" spans="1:15" ht="15.75" customHeight="1" x14ac:dyDescent="0.2">
      <c r="A12" s="3"/>
      <c r="B12" s="19"/>
      <c r="C12" s="16"/>
      <c r="D12" s="230"/>
      <c r="E12" s="230"/>
      <c r="F12" s="230"/>
      <c r="G12" s="230"/>
      <c r="H12" s="17" t="s">
        <v>14</v>
      </c>
      <c r="I12" s="32"/>
      <c r="J12" s="18"/>
    </row>
    <row r="13" spans="1:15" ht="15.75" customHeight="1" x14ac:dyDescent="0.2">
      <c r="A13" s="3"/>
      <c r="B13" s="20"/>
      <c r="C13" s="33"/>
      <c r="D13" s="216"/>
      <c r="E13" s="216"/>
      <c r="F13" s="216"/>
      <c r="G13" s="216"/>
      <c r="H13" s="34"/>
      <c r="I13" s="23"/>
      <c r="J13" s="25"/>
    </row>
    <row r="14" spans="1:15" ht="24" hidden="1" customHeight="1" x14ac:dyDescent="0.2">
      <c r="A14" s="3"/>
      <c r="B14" s="35" t="s">
        <v>20</v>
      </c>
      <c r="C14" s="36"/>
      <c r="D14" s="37"/>
      <c r="E14" s="38"/>
      <c r="F14" s="38"/>
      <c r="G14" s="38"/>
      <c r="H14" s="39"/>
      <c r="I14" s="38"/>
      <c r="J14" s="40"/>
    </row>
    <row r="15" spans="1:15" ht="32.25" customHeight="1" x14ac:dyDescent="0.2">
      <c r="A15" s="3"/>
      <c r="B15" s="27" t="s">
        <v>21</v>
      </c>
      <c r="C15" s="41"/>
      <c r="D15" s="30"/>
      <c r="E15" s="217"/>
      <c r="F15" s="217"/>
      <c r="G15" s="218"/>
      <c r="H15" s="218"/>
      <c r="I15" s="218" t="s">
        <v>22</v>
      </c>
      <c r="J15" s="219"/>
    </row>
    <row r="16" spans="1:15" ht="23.25" customHeight="1" x14ac:dyDescent="0.2">
      <c r="A16" s="42" t="s">
        <v>23</v>
      </c>
      <c r="B16" s="43" t="s">
        <v>23</v>
      </c>
      <c r="C16" s="44"/>
      <c r="D16" s="45"/>
      <c r="E16" s="213"/>
      <c r="F16" s="214"/>
      <c r="G16" s="213"/>
      <c r="H16" s="214"/>
      <c r="I16" s="213">
        <f>SUMIF(F47:F51,A16,I47:I51)+SUMIF(F47:F51,"PSU",I47:I51)</f>
        <v>0</v>
      </c>
      <c r="J16" s="215"/>
    </row>
    <row r="17" spans="1:10" ht="23.25" customHeight="1" x14ac:dyDescent="0.2">
      <c r="A17" s="42" t="s">
        <v>24</v>
      </c>
      <c r="B17" s="43" t="s">
        <v>24</v>
      </c>
      <c r="C17" s="44"/>
      <c r="D17" s="45"/>
      <c r="E17" s="213"/>
      <c r="F17" s="214"/>
      <c r="G17" s="213"/>
      <c r="H17" s="214"/>
      <c r="I17" s="213">
        <f>SUMIF(F47:F51,A17,I47:I51)</f>
        <v>0</v>
      </c>
      <c r="J17" s="215"/>
    </row>
    <row r="18" spans="1:10" ht="23.25" customHeight="1" x14ac:dyDescent="0.2">
      <c r="A18" s="42" t="s">
        <v>25</v>
      </c>
      <c r="B18" s="43" t="s">
        <v>25</v>
      </c>
      <c r="C18" s="44"/>
      <c r="D18" s="45"/>
      <c r="E18" s="213"/>
      <c r="F18" s="214"/>
      <c r="G18" s="213"/>
      <c r="H18" s="214"/>
      <c r="I18" s="213">
        <f>SUMIF(F47:F51,A18,I47:I51)</f>
        <v>0</v>
      </c>
      <c r="J18" s="215"/>
    </row>
    <row r="19" spans="1:10" ht="23.25" customHeight="1" x14ac:dyDescent="0.2">
      <c r="A19" s="42" t="s">
        <v>26</v>
      </c>
      <c r="B19" s="43" t="s">
        <v>27</v>
      </c>
      <c r="C19" s="44"/>
      <c r="D19" s="45"/>
      <c r="E19" s="213"/>
      <c r="F19" s="214"/>
      <c r="G19" s="213"/>
      <c r="H19" s="214"/>
      <c r="I19" s="213">
        <f>SUMIF(F47:F51,A19,I47:I51)</f>
        <v>0</v>
      </c>
      <c r="J19" s="215"/>
    </row>
    <row r="20" spans="1:10" ht="23.25" customHeight="1" x14ac:dyDescent="0.2">
      <c r="A20" s="42" t="s">
        <v>28</v>
      </c>
      <c r="B20" s="43" t="s">
        <v>29</v>
      </c>
      <c r="C20" s="44"/>
      <c r="D20" s="45"/>
      <c r="E20" s="213"/>
      <c r="F20" s="214"/>
      <c r="G20" s="213"/>
      <c r="H20" s="214"/>
      <c r="I20" s="213">
        <f>SUMIF(F47:F51,A20,I47:I51)</f>
        <v>0</v>
      </c>
      <c r="J20" s="215"/>
    </row>
    <row r="21" spans="1:10" ht="23.25" customHeight="1" x14ac:dyDescent="0.2">
      <c r="A21" s="3"/>
      <c r="B21" s="46" t="s">
        <v>22</v>
      </c>
      <c r="C21" s="47"/>
      <c r="D21" s="48"/>
      <c r="E21" s="208"/>
      <c r="F21" s="210"/>
      <c r="G21" s="208"/>
      <c r="H21" s="210"/>
      <c r="I21" s="208">
        <f>SUM(I16:J20)</f>
        <v>0</v>
      </c>
      <c r="J21" s="209"/>
    </row>
    <row r="22" spans="1:10" ht="33" customHeight="1" x14ac:dyDescent="0.2">
      <c r="A22" s="3"/>
      <c r="B22" s="49" t="s">
        <v>30</v>
      </c>
      <c r="C22" s="44"/>
      <c r="D22" s="45"/>
      <c r="E22" s="50"/>
      <c r="F22" s="51"/>
      <c r="G22" s="52"/>
      <c r="H22" s="52"/>
      <c r="I22" s="52"/>
      <c r="J22" s="53"/>
    </row>
    <row r="23" spans="1:10" ht="23.25" customHeight="1" x14ac:dyDescent="0.2">
      <c r="A23" s="3"/>
      <c r="B23" s="54" t="s">
        <v>31</v>
      </c>
      <c r="C23" s="44"/>
      <c r="D23" s="45"/>
      <c r="E23" s="55">
        <v>15</v>
      </c>
      <c r="F23" s="51" t="s">
        <v>32</v>
      </c>
      <c r="G23" s="201">
        <f>ZakladDPHSniVypocet</f>
        <v>0</v>
      </c>
      <c r="H23" s="202"/>
      <c r="I23" s="202"/>
      <c r="J23" s="53" t="str">
        <f t="shared" ref="J23:J28" si="0">Mena</f>
        <v>CZK</v>
      </c>
    </row>
    <row r="24" spans="1:10" ht="23.25" customHeight="1" x14ac:dyDescent="0.2">
      <c r="A24" s="3"/>
      <c r="B24" s="54" t="s">
        <v>34</v>
      </c>
      <c r="C24" s="44"/>
      <c r="D24" s="45"/>
      <c r="E24" s="55">
        <f>SazbaDPH1</f>
        <v>15</v>
      </c>
      <c r="F24" s="51" t="s">
        <v>32</v>
      </c>
      <c r="G24" s="211">
        <f>ZakladDPHSni*SazbaDPH1/100</f>
        <v>0</v>
      </c>
      <c r="H24" s="212"/>
      <c r="I24" s="212"/>
      <c r="J24" s="53" t="str">
        <f t="shared" si="0"/>
        <v>CZK</v>
      </c>
    </row>
    <row r="25" spans="1:10" ht="23.25" customHeight="1" x14ac:dyDescent="0.2">
      <c r="A25" s="3"/>
      <c r="B25" s="54" t="s">
        <v>35</v>
      </c>
      <c r="C25" s="44"/>
      <c r="D25" s="45"/>
      <c r="E25" s="55">
        <v>21</v>
      </c>
      <c r="F25" s="51" t="s">
        <v>32</v>
      </c>
      <c r="G25" s="201">
        <f>ZakladDPHZaklVypocet</f>
        <v>0</v>
      </c>
      <c r="H25" s="202"/>
      <c r="I25" s="202"/>
      <c r="J25" s="53" t="str">
        <f t="shared" si="0"/>
        <v>CZK</v>
      </c>
    </row>
    <row r="26" spans="1:10" ht="23.25" customHeight="1" x14ac:dyDescent="0.2">
      <c r="A26" s="3"/>
      <c r="B26" s="56" t="s">
        <v>36</v>
      </c>
      <c r="C26" s="57"/>
      <c r="D26" s="30"/>
      <c r="E26" s="58">
        <f>SazbaDPH2</f>
        <v>21</v>
      </c>
      <c r="F26" s="59" t="s">
        <v>32</v>
      </c>
      <c r="G26" s="203">
        <f>ZakladDPHZakl*SazbaDPH2/100</f>
        <v>0</v>
      </c>
      <c r="H26" s="204"/>
      <c r="I26" s="204"/>
      <c r="J26" s="60" t="str">
        <f t="shared" si="0"/>
        <v>CZK</v>
      </c>
    </row>
    <row r="27" spans="1:10" ht="23.25" customHeight="1" x14ac:dyDescent="0.2">
      <c r="A27" s="3"/>
      <c r="B27" s="14" t="s">
        <v>37</v>
      </c>
      <c r="C27" s="61"/>
      <c r="D27" s="62"/>
      <c r="E27" s="61"/>
      <c r="F27" s="63"/>
      <c r="G27" s="205">
        <f>0</f>
        <v>0</v>
      </c>
      <c r="H27" s="205"/>
      <c r="I27" s="205"/>
      <c r="J27" s="64" t="str">
        <f t="shared" si="0"/>
        <v>CZK</v>
      </c>
    </row>
    <row r="28" spans="1:10" ht="27.75" hidden="1" customHeight="1" x14ac:dyDescent="0.2">
      <c r="A28" s="3"/>
      <c r="B28" s="65" t="s">
        <v>38</v>
      </c>
      <c r="C28" s="66"/>
      <c r="D28" s="66"/>
      <c r="E28" s="67"/>
      <c r="F28" s="68"/>
      <c r="G28" s="206">
        <f>ZakladDPHSniVypocet+ZakladDPHZaklVypocet</f>
        <v>0</v>
      </c>
      <c r="H28" s="206"/>
      <c r="I28" s="206"/>
      <c r="J28" s="69" t="str">
        <f t="shared" si="0"/>
        <v>CZK</v>
      </c>
    </row>
    <row r="29" spans="1:10" ht="27.75" customHeight="1" x14ac:dyDescent="0.2">
      <c r="A29" s="3"/>
      <c r="B29" s="65" t="s">
        <v>39</v>
      </c>
      <c r="C29" s="70"/>
      <c r="D29" s="70"/>
      <c r="E29" s="70"/>
      <c r="F29" s="70"/>
      <c r="G29" s="207">
        <f>ZakladDPHSni+DPHSni+ZakladDPHZakl+DPHZakl+Zaokrouhleni</f>
        <v>0</v>
      </c>
      <c r="H29" s="207"/>
      <c r="I29" s="207"/>
      <c r="J29" s="71" t="s">
        <v>33</v>
      </c>
    </row>
    <row r="30" spans="1:10" ht="12.75" customHeight="1" x14ac:dyDescent="0.2">
      <c r="A30" s="3"/>
      <c r="B30" s="3"/>
      <c r="J30" s="72"/>
    </row>
    <row r="31" spans="1:10" ht="30" customHeight="1" x14ac:dyDescent="0.2">
      <c r="A31" s="3"/>
      <c r="B31" s="3"/>
      <c r="J31" s="72"/>
    </row>
    <row r="32" spans="1:10" ht="18.75" customHeight="1" x14ac:dyDescent="0.2">
      <c r="A32" s="3"/>
      <c r="B32" s="73"/>
      <c r="C32" s="74" t="s">
        <v>40</v>
      </c>
      <c r="D32" s="75"/>
      <c r="E32" s="75"/>
      <c r="F32" s="74" t="s">
        <v>41</v>
      </c>
      <c r="G32" s="75"/>
      <c r="H32" s="76"/>
      <c r="I32" s="75"/>
      <c r="J32" s="72"/>
    </row>
    <row r="33" spans="1:10" ht="47.25" customHeight="1" x14ac:dyDescent="0.2">
      <c r="A33" s="3"/>
      <c r="B33" s="3"/>
      <c r="J33" s="72"/>
    </row>
    <row r="34" spans="1:10" s="1" customFormat="1" ht="18.75" customHeight="1" x14ac:dyDescent="0.2">
      <c r="A34" s="77"/>
      <c r="B34" s="77"/>
      <c r="D34" s="78"/>
      <c r="E34" s="78"/>
      <c r="G34" s="78"/>
      <c r="H34" s="78"/>
      <c r="I34" s="78"/>
      <c r="J34" s="79"/>
    </row>
    <row r="35" spans="1:10" ht="12.75" customHeight="1" x14ac:dyDescent="0.2">
      <c r="A35" s="3"/>
      <c r="B35" s="3"/>
      <c r="D35" s="191" t="s">
        <v>42</v>
      </c>
      <c r="E35" s="191"/>
      <c r="H35" s="80" t="s">
        <v>43</v>
      </c>
      <c r="J35" s="72"/>
    </row>
    <row r="36" spans="1:10" ht="13.5" customHeight="1" x14ac:dyDescent="0.2">
      <c r="A36" s="81"/>
      <c r="B36" s="81"/>
      <c r="C36" s="82"/>
      <c r="D36" s="82"/>
      <c r="E36" s="82"/>
      <c r="F36" s="82"/>
      <c r="G36" s="82"/>
      <c r="H36" s="82"/>
      <c r="I36" s="82"/>
      <c r="J36" s="83"/>
    </row>
    <row r="37" spans="1:10" ht="27" hidden="1" customHeight="1" x14ac:dyDescent="0.25">
      <c r="B37" s="84" t="s">
        <v>44</v>
      </c>
      <c r="C37" s="85"/>
      <c r="D37" s="85"/>
      <c r="E37" s="85"/>
      <c r="F37" s="86"/>
      <c r="G37" s="86"/>
      <c r="H37" s="86"/>
      <c r="I37" s="86"/>
      <c r="J37" s="85"/>
    </row>
    <row r="38" spans="1:10" ht="25.5" hidden="1" customHeight="1" x14ac:dyDescent="0.2">
      <c r="A38" s="87" t="s">
        <v>45</v>
      </c>
      <c r="B38" s="88" t="s">
        <v>46</v>
      </c>
      <c r="C38" s="89" t="s">
        <v>47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48</v>
      </c>
      <c r="I38" s="92" t="s">
        <v>49</v>
      </c>
      <c r="J38" s="93" t="s">
        <v>32</v>
      </c>
    </row>
    <row r="39" spans="1:10" ht="25.5" hidden="1" customHeight="1" x14ac:dyDescent="0.2">
      <c r="A39" s="87">
        <v>1</v>
      </c>
      <c r="B39" s="94" t="s">
        <v>50</v>
      </c>
      <c r="C39" s="192" t="s">
        <v>51</v>
      </c>
      <c r="D39" s="193"/>
      <c r="E39" s="193"/>
      <c r="F39" s="95">
        <f>'Rozpočet Pol'!AC35</f>
        <v>0</v>
      </c>
      <c r="G39" s="96">
        <f>'Rozpočet Pol'!AD35</f>
        <v>0</v>
      </c>
      <c r="H39" s="97">
        <f>(F39*SazbaDPH1/100)+(G39*SazbaDPH2/100)</f>
        <v>0</v>
      </c>
      <c r="I39" s="97">
        <f>F39+G39+H39</f>
        <v>0</v>
      </c>
      <c r="J39" s="98" t="str">
        <f>IF(CenaCelkemVypocet=0,"",I39/CenaCelkemVypocet*100)</f>
        <v/>
      </c>
    </row>
    <row r="40" spans="1:10" ht="25.5" hidden="1" customHeight="1" x14ac:dyDescent="0.2">
      <c r="A40" s="87"/>
      <c r="B40" s="194" t="s">
        <v>52</v>
      </c>
      <c r="C40" s="195"/>
      <c r="D40" s="195"/>
      <c r="E40" s="196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101">
        <f>SUMIF(A39:A39,"=1",J39:J39)</f>
        <v>0</v>
      </c>
    </row>
    <row r="44" spans="1:10" ht="15.75" x14ac:dyDescent="0.25">
      <c r="B44" s="102" t="s">
        <v>53</v>
      </c>
    </row>
    <row r="46" spans="1:10" ht="25.5" customHeight="1" x14ac:dyDescent="0.2">
      <c r="A46" s="103"/>
      <c r="B46" s="104" t="s">
        <v>46</v>
      </c>
      <c r="C46" s="104" t="s">
        <v>47</v>
      </c>
      <c r="D46" s="105"/>
      <c r="E46" s="105"/>
      <c r="F46" s="106" t="s">
        <v>54</v>
      </c>
      <c r="G46" s="106"/>
      <c r="H46" s="106"/>
      <c r="I46" s="197" t="s">
        <v>22</v>
      </c>
      <c r="J46" s="197"/>
    </row>
    <row r="47" spans="1:10" ht="25.5" customHeight="1" x14ac:dyDescent="0.2">
      <c r="A47" s="107"/>
      <c r="B47" s="108" t="s">
        <v>55</v>
      </c>
      <c r="C47" s="199" t="s">
        <v>56</v>
      </c>
      <c r="D47" s="200"/>
      <c r="E47" s="200"/>
      <c r="F47" s="109" t="s">
        <v>24</v>
      </c>
      <c r="G47" s="110"/>
      <c r="H47" s="110"/>
      <c r="I47" s="198">
        <f>'Rozpočet Pol'!G8</f>
        <v>0</v>
      </c>
      <c r="J47" s="198"/>
    </row>
    <row r="48" spans="1:10" ht="25.5" customHeight="1" x14ac:dyDescent="0.2">
      <c r="A48" s="107"/>
      <c r="B48" s="111" t="s">
        <v>57</v>
      </c>
      <c r="C48" s="189" t="s">
        <v>58</v>
      </c>
      <c r="D48" s="190"/>
      <c r="E48" s="190"/>
      <c r="F48" s="112" t="s">
        <v>25</v>
      </c>
      <c r="G48" s="113"/>
      <c r="H48" s="113"/>
      <c r="I48" s="188">
        <f>'Rozpočet Pol'!G11</f>
        <v>0</v>
      </c>
      <c r="J48" s="188"/>
    </row>
    <row r="49" spans="1:10" ht="25.5" customHeight="1" x14ac:dyDescent="0.2">
      <c r="A49" s="107"/>
      <c r="B49" s="111" t="s">
        <v>59</v>
      </c>
      <c r="C49" s="189" t="s">
        <v>60</v>
      </c>
      <c r="D49" s="190"/>
      <c r="E49" s="190"/>
      <c r="F49" s="112" t="s">
        <v>25</v>
      </c>
      <c r="G49" s="113"/>
      <c r="H49" s="113"/>
      <c r="I49" s="188">
        <f>'Rozpočet Pol'!G26</f>
        <v>0</v>
      </c>
      <c r="J49" s="188"/>
    </row>
    <row r="50" spans="1:10" ht="25.5" customHeight="1" x14ac:dyDescent="0.2">
      <c r="A50" s="107"/>
      <c r="B50" s="111" t="s">
        <v>28</v>
      </c>
      <c r="C50" s="189" t="s">
        <v>29</v>
      </c>
      <c r="D50" s="190"/>
      <c r="E50" s="190"/>
      <c r="F50" s="112" t="s">
        <v>28</v>
      </c>
      <c r="G50" s="113"/>
      <c r="H50" s="113"/>
      <c r="I50" s="188">
        <f>'Rozpočet Pol'!G28</f>
        <v>0</v>
      </c>
      <c r="J50" s="188"/>
    </row>
    <row r="51" spans="1:10" ht="25.5" customHeight="1" x14ac:dyDescent="0.2">
      <c r="A51" s="107"/>
      <c r="B51" s="114" t="s">
        <v>26</v>
      </c>
      <c r="C51" s="185" t="s">
        <v>27</v>
      </c>
      <c r="D51" s="186"/>
      <c r="E51" s="186"/>
      <c r="F51" s="115" t="s">
        <v>26</v>
      </c>
      <c r="G51" s="116"/>
      <c r="H51" s="116"/>
      <c r="I51" s="184">
        <f>'Rozpočet Pol'!G30</f>
        <v>0</v>
      </c>
      <c r="J51" s="184"/>
    </row>
    <row r="52" spans="1:10" ht="25.5" customHeight="1" x14ac:dyDescent="0.2">
      <c r="A52" s="117"/>
      <c r="B52" s="118" t="s">
        <v>49</v>
      </c>
      <c r="C52" s="118"/>
      <c r="D52" s="119"/>
      <c r="E52" s="119"/>
      <c r="F52" s="120"/>
      <c r="G52" s="121"/>
      <c r="H52" s="121"/>
      <c r="I52" s="187">
        <f>SUM(I47:I51)</f>
        <v>0</v>
      </c>
      <c r="J52" s="187"/>
    </row>
    <row r="53" spans="1:10" x14ac:dyDescent="0.2">
      <c r="F53" s="122"/>
      <c r="G53" s="122"/>
      <c r="H53" s="122"/>
      <c r="I53" s="122"/>
      <c r="J53" s="122"/>
    </row>
    <row r="54" spans="1:10" x14ac:dyDescent="0.2">
      <c r="F54" s="122"/>
      <c r="G54" s="122"/>
      <c r="H54" s="122"/>
      <c r="I54" s="122"/>
      <c r="J54" s="122"/>
    </row>
    <row r="55" spans="1:10" x14ac:dyDescent="0.2">
      <c r="F55" s="122"/>
      <c r="G55" s="122"/>
      <c r="H55" s="122"/>
      <c r="I55" s="122"/>
      <c r="J55" s="122"/>
    </row>
  </sheetData>
  <mergeCells count="49">
    <mergeCell ref="B1:J1"/>
    <mergeCell ref="D2:J2"/>
    <mergeCell ref="D3:J3"/>
    <mergeCell ref="D11:G11"/>
    <mergeCell ref="D12:G12"/>
    <mergeCell ref="D13:G13"/>
    <mergeCell ref="E15:F15"/>
    <mergeCell ref="G15:H15"/>
    <mergeCell ref="I15:J15"/>
    <mergeCell ref="G16:H16"/>
    <mergeCell ref="I16:J16"/>
    <mergeCell ref="E16:F16"/>
    <mergeCell ref="E17:F17"/>
    <mergeCell ref="G17:H17"/>
    <mergeCell ref="I17:J17"/>
    <mergeCell ref="G18:H18"/>
    <mergeCell ref="I18:J18"/>
    <mergeCell ref="E18:F18"/>
    <mergeCell ref="E19:F19"/>
    <mergeCell ref="G19:H19"/>
    <mergeCell ref="I19:J19"/>
    <mergeCell ref="E20:F20"/>
    <mergeCell ref="I20:J20"/>
    <mergeCell ref="G20:H20"/>
    <mergeCell ref="I21:J21"/>
    <mergeCell ref="E21:F21"/>
    <mergeCell ref="G21:H21"/>
    <mergeCell ref="G23:I23"/>
    <mergeCell ref="G24:I24"/>
    <mergeCell ref="G25:I25"/>
    <mergeCell ref="G26:I26"/>
    <mergeCell ref="G27:I27"/>
    <mergeCell ref="G28:I28"/>
    <mergeCell ref="G29:I29"/>
    <mergeCell ref="D35:E35"/>
    <mergeCell ref="C39:E39"/>
    <mergeCell ref="B40:E40"/>
    <mergeCell ref="I46:J46"/>
    <mergeCell ref="I47:J47"/>
    <mergeCell ref="C47:E47"/>
    <mergeCell ref="I51:J51"/>
    <mergeCell ref="C51:E51"/>
    <mergeCell ref="I52:J52"/>
    <mergeCell ref="I48:J48"/>
    <mergeCell ref="C48:E48"/>
    <mergeCell ref="I49:J49"/>
    <mergeCell ref="C49:E49"/>
    <mergeCell ref="I50:J50"/>
    <mergeCell ref="C50:E50"/>
  </mergeCells>
  <printOptions gridLinesSet="0"/>
  <pageMargins left="0.39370078740157477" right="0.19685039370078738" top="0.59055118110236238" bottom="0.39370078740157477" header="0.5" footer="0.5"/>
  <pageSetup paperSize="9"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123" customWidth="1"/>
    <col min="2" max="2" width="14.42578125" style="123" customWidth="1"/>
    <col min="3" max="3" width="38.28515625" style="124" customWidth="1"/>
    <col min="4" max="4" width="4.5703125" style="123" customWidth="1"/>
    <col min="5" max="5" width="10.5703125" style="123" customWidth="1"/>
    <col min="6" max="6" width="9.85546875" style="123" customWidth="1"/>
    <col min="7" max="7" width="12.7109375" style="123" customWidth="1"/>
    <col min="8" max="16384" width="9.140625" style="123"/>
  </cols>
  <sheetData>
    <row r="1" spans="1:7" ht="15.75" x14ac:dyDescent="0.2">
      <c r="A1" s="231" t="s">
        <v>61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125" t="s">
        <v>62</v>
      </c>
      <c r="B2" s="126"/>
      <c r="C2" s="233"/>
      <c r="D2" s="233"/>
      <c r="E2" s="233"/>
      <c r="F2" s="233"/>
      <c r="G2" s="234"/>
    </row>
    <row r="3" spans="1:7" ht="24.95" hidden="1" customHeight="1" x14ac:dyDescent="0.2">
      <c r="A3" s="125" t="s">
        <v>63</v>
      </c>
      <c r="B3" s="126"/>
      <c r="C3" s="233"/>
      <c r="D3" s="233"/>
      <c r="E3" s="233"/>
      <c r="F3" s="233"/>
      <c r="G3" s="234"/>
    </row>
    <row r="4" spans="1:7" ht="24.95" hidden="1" customHeight="1" x14ac:dyDescent="0.2">
      <c r="A4" s="125" t="s">
        <v>64</v>
      </c>
      <c r="B4" s="126"/>
      <c r="C4" s="233"/>
      <c r="D4" s="233"/>
      <c r="E4" s="233"/>
      <c r="F4" s="233"/>
      <c r="G4" s="234"/>
    </row>
    <row r="5" spans="1:7" hidden="1" x14ac:dyDescent="0.2">
      <c r="B5" s="127"/>
      <c r="C5" s="128"/>
      <c r="D5" s="129"/>
    </row>
  </sheetData>
  <mergeCells count="4">
    <mergeCell ref="A1:G1"/>
    <mergeCell ref="C2:G2"/>
    <mergeCell ref="C3:G3"/>
    <mergeCell ref="C4:G4"/>
  </mergeCells>
  <printOptions gridLines="1" gridLinesSet="0"/>
  <pageMargins left="0.59055118110236238" right="0.39370078740157477" top="0.59055118110236238" bottom="0.98425196850393704" header="0.5" footer="0.5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45"/>
  <sheetViews>
    <sheetView workbookViewId="0">
      <selection activeCell="F15" sqref="F15"/>
    </sheetView>
  </sheetViews>
  <sheetFormatPr defaultRowHeight="12.75" x14ac:dyDescent="0.2"/>
  <cols>
    <col min="1" max="1" width="4.140625" customWidth="1"/>
    <col min="2" max="2" width="14.42578125" style="130" customWidth="1"/>
    <col min="3" max="3" width="38.140625" style="130" customWidth="1"/>
    <col min="4" max="4" width="4.42578125" customWidth="1"/>
    <col min="5" max="5" width="10.42578125" customWidth="1"/>
    <col min="6" max="6" width="9.85546875" customWidth="1"/>
    <col min="7" max="7" width="12.5703125" customWidth="1"/>
    <col min="8" max="21" width="0" hidden="1" customWidth="1"/>
    <col min="29" max="39" width="0" hidden="1" customWidth="1"/>
  </cols>
  <sheetData>
    <row r="1" spans="1:60" ht="15.75" customHeight="1" x14ac:dyDescent="0.25">
      <c r="A1" s="247" t="s">
        <v>61</v>
      </c>
      <c r="B1" s="247"/>
      <c r="C1" s="247"/>
      <c r="D1" s="247"/>
      <c r="E1" s="247"/>
      <c r="F1" s="247"/>
      <c r="G1" s="247"/>
      <c r="AE1" t="s">
        <v>65</v>
      </c>
    </row>
    <row r="2" spans="1:60" ht="24.95" customHeight="1" x14ac:dyDescent="0.2">
      <c r="A2" s="131" t="s">
        <v>66</v>
      </c>
      <c r="B2" s="132"/>
      <c r="C2" s="248" t="s">
        <v>5</v>
      </c>
      <c r="D2" s="249"/>
      <c r="E2" s="249"/>
      <c r="F2" s="249"/>
      <c r="G2" s="250"/>
      <c r="AE2" t="s">
        <v>67</v>
      </c>
    </row>
    <row r="3" spans="1:60" ht="24.95" customHeight="1" x14ac:dyDescent="0.2">
      <c r="A3" s="133" t="s">
        <v>63</v>
      </c>
      <c r="B3" s="134"/>
      <c r="C3" s="251" t="s">
        <v>7</v>
      </c>
      <c r="D3" s="252"/>
      <c r="E3" s="252"/>
      <c r="F3" s="252"/>
      <c r="G3" s="253"/>
      <c r="AE3" t="s">
        <v>68</v>
      </c>
    </row>
    <row r="4" spans="1:60" ht="24.95" hidden="1" customHeight="1" x14ac:dyDescent="0.2">
      <c r="A4" s="133" t="s">
        <v>64</v>
      </c>
      <c r="B4" s="134"/>
      <c r="C4" s="251"/>
      <c r="D4" s="252"/>
      <c r="E4" s="252"/>
      <c r="F4" s="252"/>
      <c r="G4" s="253"/>
      <c r="AE4" t="s">
        <v>69</v>
      </c>
    </row>
    <row r="5" spans="1:60" hidden="1" x14ac:dyDescent="0.2">
      <c r="A5" s="135" t="s">
        <v>70</v>
      </c>
      <c r="B5" s="136"/>
      <c r="C5" s="136"/>
      <c r="D5" s="137"/>
      <c r="E5" s="137"/>
      <c r="F5" s="137"/>
      <c r="G5" s="138"/>
      <c r="AE5" t="s">
        <v>71</v>
      </c>
    </row>
    <row r="7" spans="1:60" ht="38.25" x14ac:dyDescent="0.2">
      <c r="A7" s="139" t="s">
        <v>72</v>
      </c>
      <c r="B7" s="140" t="s">
        <v>73</v>
      </c>
      <c r="C7" s="140" t="s">
        <v>74</v>
      </c>
      <c r="D7" s="139" t="s">
        <v>75</v>
      </c>
      <c r="E7" s="139" t="s">
        <v>76</v>
      </c>
      <c r="F7" s="141" t="s">
        <v>77</v>
      </c>
      <c r="G7" s="142" t="s">
        <v>22</v>
      </c>
      <c r="H7" s="143" t="s">
        <v>78</v>
      </c>
      <c r="I7" s="143" t="s">
        <v>79</v>
      </c>
      <c r="J7" s="143" t="s">
        <v>80</v>
      </c>
      <c r="K7" s="143" t="s">
        <v>81</v>
      </c>
      <c r="L7" s="143" t="s">
        <v>82</v>
      </c>
      <c r="M7" s="143" t="s">
        <v>83</v>
      </c>
      <c r="N7" s="143" t="s">
        <v>84</v>
      </c>
      <c r="O7" s="143" t="s">
        <v>85</v>
      </c>
      <c r="P7" s="143" t="s">
        <v>86</v>
      </c>
      <c r="Q7" s="143" t="s">
        <v>87</v>
      </c>
      <c r="R7" s="143" t="s">
        <v>88</v>
      </c>
      <c r="S7" s="143" t="s">
        <v>89</v>
      </c>
      <c r="T7" s="143" t="s">
        <v>90</v>
      </c>
      <c r="U7" s="144" t="s">
        <v>91</v>
      </c>
    </row>
    <row r="8" spans="1:60" x14ac:dyDescent="0.2">
      <c r="A8" s="145" t="s">
        <v>92</v>
      </c>
      <c r="B8" s="146" t="s">
        <v>55</v>
      </c>
      <c r="C8" s="147" t="s">
        <v>56</v>
      </c>
      <c r="D8" s="148"/>
      <c r="E8" s="149"/>
      <c r="F8" s="150"/>
      <c r="G8" s="150">
        <f>SUMIF(AE9:AE10,"&lt;&gt;NOR",G9:G10)</f>
        <v>0</v>
      </c>
      <c r="H8" s="150"/>
      <c r="I8" s="150">
        <f>SUM(I9:I10)</f>
        <v>0</v>
      </c>
      <c r="J8" s="150"/>
      <c r="K8" s="150">
        <f>SUM(K9:K10)</f>
        <v>0</v>
      </c>
      <c r="L8" s="150"/>
      <c r="M8" s="150">
        <f>SUM(M9:M10)</f>
        <v>0</v>
      </c>
      <c r="N8" s="151"/>
      <c r="O8" s="151">
        <f>SUM(O9:O10)</f>
        <v>0</v>
      </c>
      <c r="P8" s="151"/>
      <c r="Q8" s="151">
        <f>SUM(Q9:Q10)</f>
        <v>0</v>
      </c>
      <c r="R8" s="151"/>
      <c r="S8" s="151"/>
      <c r="T8" s="145"/>
      <c r="U8" s="151">
        <f>SUM(U9:U10)</f>
        <v>0</v>
      </c>
      <c r="AE8" t="s">
        <v>93</v>
      </c>
    </row>
    <row r="9" spans="1:60" ht="22.5" x14ac:dyDescent="0.2">
      <c r="A9" s="152">
        <v>1</v>
      </c>
      <c r="B9" s="152" t="s">
        <v>94</v>
      </c>
      <c r="C9" s="153" t="s">
        <v>95</v>
      </c>
      <c r="D9" s="154" t="s">
        <v>96</v>
      </c>
      <c r="E9" s="155">
        <v>42</v>
      </c>
      <c r="F9" s="156">
        <f>H9+J9</f>
        <v>0</v>
      </c>
      <c r="G9" s="157">
        <f>ROUND(E9*F9,2)</f>
        <v>0</v>
      </c>
      <c r="H9" s="156"/>
      <c r="I9" s="157">
        <f>ROUND(E9*H9,2)</f>
        <v>0</v>
      </c>
      <c r="J9" s="156"/>
      <c r="K9" s="157">
        <f>ROUND(E9*J9,2)</f>
        <v>0</v>
      </c>
      <c r="L9" s="157">
        <v>21</v>
      </c>
      <c r="M9" s="157">
        <f>G9*(1+L9/100)</f>
        <v>0</v>
      </c>
      <c r="N9" s="158">
        <v>0</v>
      </c>
      <c r="O9" s="158">
        <f>ROUND(E9*N9,5)</f>
        <v>0</v>
      </c>
      <c r="P9" s="158">
        <v>0</v>
      </c>
      <c r="Q9" s="158">
        <f>ROUND(E9*P9,5)</f>
        <v>0</v>
      </c>
      <c r="R9" s="158"/>
      <c r="S9" s="158"/>
      <c r="T9" s="159">
        <v>0</v>
      </c>
      <c r="U9" s="158">
        <f>ROUND(E9*T9,2)</f>
        <v>0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97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ht="22.5" x14ac:dyDescent="0.2">
      <c r="A10" s="152">
        <v>2</v>
      </c>
      <c r="B10" s="152" t="s">
        <v>98</v>
      </c>
      <c r="C10" s="153" t="s">
        <v>99</v>
      </c>
      <c r="D10" s="154" t="s">
        <v>96</v>
      </c>
      <c r="E10" s="155">
        <v>42</v>
      </c>
      <c r="F10" s="156">
        <f>H10+J10</f>
        <v>0</v>
      </c>
      <c r="G10" s="157">
        <f>ROUND(E10*F10,2)</f>
        <v>0</v>
      </c>
      <c r="H10" s="156"/>
      <c r="I10" s="157">
        <f>ROUND(E10*H10,2)</f>
        <v>0</v>
      </c>
      <c r="J10" s="156"/>
      <c r="K10" s="157">
        <f>ROUND(E10*J10,2)</f>
        <v>0</v>
      </c>
      <c r="L10" s="157">
        <v>21</v>
      </c>
      <c r="M10" s="157">
        <f>G10*(1+L10/100)</f>
        <v>0</v>
      </c>
      <c r="N10" s="158">
        <v>0</v>
      </c>
      <c r="O10" s="158">
        <f>ROUND(E10*N10,5)</f>
        <v>0</v>
      </c>
      <c r="P10" s="158">
        <v>0</v>
      </c>
      <c r="Q10" s="158">
        <f>ROUND(E10*P10,5)</f>
        <v>0</v>
      </c>
      <c r="R10" s="158"/>
      <c r="S10" s="158"/>
      <c r="T10" s="159">
        <v>0</v>
      </c>
      <c r="U10" s="158">
        <f>ROUND(E10*T10,2)</f>
        <v>0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100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x14ac:dyDescent="0.2">
      <c r="A11" s="161" t="s">
        <v>92</v>
      </c>
      <c r="B11" s="161" t="s">
        <v>57</v>
      </c>
      <c r="C11" s="162" t="s">
        <v>58</v>
      </c>
      <c r="D11" s="163"/>
      <c r="E11" s="164"/>
      <c r="F11" s="165"/>
      <c r="G11" s="165">
        <f>SUMIF(AE12:AE25,"&lt;&gt;NOR",G12:G25)</f>
        <v>0</v>
      </c>
      <c r="H11" s="165"/>
      <c r="I11" s="165">
        <f>SUM(I12:I25)</f>
        <v>0</v>
      </c>
      <c r="J11" s="165"/>
      <c r="K11" s="165">
        <f>SUM(K12:K25)</f>
        <v>0</v>
      </c>
      <c r="L11" s="165"/>
      <c r="M11" s="165">
        <f>SUM(M12:M25)</f>
        <v>0</v>
      </c>
      <c r="N11" s="166"/>
      <c r="O11" s="166">
        <f>SUM(O12:O25)</f>
        <v>0.37082999999999999</v>
      </c>
      <c r="P11" s="166"/>
      <c r="Q11" s="166">
        <f>SUM(Q12:Q25)</f>
        <v>0</v>
      </c>
      <c r="R11" s="166"/>
      <c r="S11" s="166"/>
      <c r="T11" s="167"/>
      <c r="U11" s="166">
        <f>SUM(U12:U25)</f>
        <v>236.54000000000002</v>
      </c>
      <c r="AE11" t="s">
        <v>93</v>
      </c>
    </row>
    <row r="12" spans="1:60" x14ac:dyDescent="0.2">
      <c r="A12" s="152">
        <v>3</v>
      </c>
      <c r="B12" s="152" t="s">
        <v>101</v>
      </c>
      <c r="C12" s="153" t="s">
        <v>102</v>
      </c>
      <c r="D12" s="154" t="s">
        <v>103</v>
      </c>
      <c r="E12" s="155">
        <v>5</v>
      </c>
      <c r="F12" s="156">
        <f t="shared" ref="F12:F33" si="0">H12+J12</f>
        <v>0</v>
      </c>
      <c r="G12" s="157">
        <f t="shared" ref="G12:G25" si="1">ROUND(E12*F12,2)</f>
        <v>0</v>
      </c>
      <c r="H12" s="156"/>
      <c r="I12" s="157">
        <f t="shared" ref="I12:I25" si="2">ROUND(E12*H12,2)</f>
        <v>0</v>
      </c>
      <c r="J12" s="156"/>
      <c r="K12" s="157">
        <f t="shared" ref="K12:K25" si="3">ROUND(E12*J12,2)</f>
        <v>0</v>
      </c>
      <c r="L12" s="157">
        <v>21</v>
      </c>
      <c r="M12" s="157">
        <f t="shared" ref="M12:M25" si="4">G12*(1+L12/100)</f>
        <v>0</v>
      </c>
      <c r="N12" s="158">
        <v>0</v>
      </c>
      <c r="O12" s="158">
        <f t="shared" ref="O12:O25" si="5">ROUND(E12*N12,5)</f>
        <v>0</v>
      </c>
      <c r="P12" s="158">
        <v>0</v>
      </c>
      <c r="Q12" s="158">
        <f t="shared" ref="Q12:Q25" si="6">ROUND(E12*P12,5)</f>
        <v>0</v>
      </c>
      <c r="R12" s="158"/>
      <c r="S12" s="158"/>
      <c r="T12" s="159">
        <v>5.8019999999999996</v>
      </c>
      <c r="U12" s="158">
        <f t="shared" ref="U12:U25" si="7">ROUND(E12*T12,2)</f>
        <v>29.01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97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x14ac:dyDescent="0.2">
      <c r="A13" s="152">
        <v>4</v>
      </c>
      <c r="B13" s="152" t="s">
        <v>104</v>
      </c>
      <c r="C13" s="153" t="s">
        <v>105</v>
      </c>
      <c r="D13" s="154" t="s">
        <v>106</v>
      </c>
      <c r="E13" s="155">
        <v>60</v>
      </c>
      <c r="F13" s="156">
        <f t="shared" si="0"/>
        <v>0</v>
      </c>
      <c r="G13" s="157">
        <f t="shared" si="1"/>
        <v>0</v>
      </c>
      <c r="H13" s="156"/>
      <c r="I13" s="157">
        <f t="shared" si="2"/>
        <v>0</v>
      </c>
      <c r="J13" s="156"/>
      <c r="K13" s="157">
        <f t="shared" si="3"/>
        <v>0</v>
      </c>
      <c r="L13" s="157">
        <v>21</v>
      </c>
      <c r="M13" s="157">
        <f t="shared" si="4"/>
        <v>0</v>
      </c>
      <c r="N13" s="158">
        <v>0</v>
      </c>
      <c r="O13" s="158">
        <f t="shared" si="5"/>
        <v>0</v>
      </c>
      <c r="P13" s="158">
        <v>0</v>
      </c>
      <c r="Q13" s="158">
        <f t="shared" si="6"/>
        <v>0</v>
      </c>
      <c r="R13" s="158"/>
      <c r="S13" s="158"/>
      <c r="T13" s="159">
        <v>0.44</v>
      </c>
      <c r="U13" s="158">
        <f t="shared" si="7"/>
        <v>26.4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97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ht="22.5" x14ac:dyDescent="0.2">
      <c r="A14" s="152">
        <v>5</v>
      </c>
      <c r="B14" s="152" t="s">
        <v>107</v>
      </c>
      <c r="C14" s="153" t="s">
        <v>108</v>
      </c>
      <c r="D14" s="154" t="s">
        <v>106</v>
      </c>
      <c r="E14" s="155">
        <v>60</v>
      </c>
      <c r="F14" s="156">
        <f t="shared" si="0"/>
        <v>0</v>
      </c>
      <c r="G14" s="157">
        <f t="shared" si="1"/>
        <v>0</v>
      </c>
      <c r="H14" s="156"/>
      <c r="I14" s="157">
        <f t="shared" si="2"/>
        <v>0</v>
      </c>
      <c r="J14" s="156"/>
      <c r="K14" s="157">
        <f t="shared" si="3"/>
        <v>0</v>
      </c>
      <c r="L14" s="157">
        <v>21</v>
      </c>
      <c r="M14" s="157">
        <f t="shared" si="4"/>
        <v>0</v>
      </c>
      <c r="N14" s="158">
        <v>9.7999999999999997E-4</v>
      </c>
      <c r="O14" s="158">
        <f t="shared" si="5"/>
        <v>5.8799999999999998E-2</v>
      </c>
      <c r="P14" s="158">
        <v>0</v>
      </c>
      <c r="Q14" s="158">
        <f t="shared" si="6"/>
        <v>0</v>
      </c>
      <c r="R14" s="158"/>
      <c r="S14" s="158"/>
      <c r="T14" s="159">
        <v>0</v>
      </c>
      <c r="U14" s="158">
        <f t="shared" si="7"/>
        <v>0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100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ht="22.5" x14ac:dyDescent="0.2">
      <c r="A15" s="152">
        <v>6</v>
      </c>
      <c r="B15" s="152" t="s">
        <v>109</v>
      </c>
      <c r="C15" s="153" t="s">
        <v>110</v>
      </c>
      <c r="D15" s="154" t="s">
        <v>106</v>
      </c>
      <c r="E15" s="155">
        <v>30</v>
      </c>
      <c r="F15" s="156">
        <f t="shared" si="0"/>
        <v>0</v>
      </c>
      <c r="G15" s="157">
        <f t="shared" si="1"/>
        <v>0</v>
      </c>
      <c r="H15" s="156"/>
      <c r="I15" s="157">
        <f t="shared" si="2"/>
        <v>0</v>
      </c>
      <c r="J15" s="156"/>
      <c r="K15" s="157">
        <f t="shared" si="3"/>
        <v>0</v>
      </c>
      <c r="L15" s="157">
        <v>21</v>
      </c>
      <c r="M15" s="157">
        <f t="shared" si="4"/>
        <v>0</v>
      </c>
      <c r="N15" s="158">
        <v>0</v>
      </c>
      <c r="O15" s="158">
        <f t="shared" si="5"/>
        <v>0</v>
      </c>
      <c r="P15" s="158">
        <v>0</v>
      </c>
      <c r="Q15" s="158">
        <f t="shared" si="6"/>
        <v>0</v>
      </c>
      <c r="R15" s="158"/>
      <c r="S15" s="158"/>
      <c r="T15" s="159">
        <v>0.121</v>
      </c>
      <c r="U15" s="158">
        <f t="shared" si="7"/>
        <v>3.63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97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ht="22.5" x14ac:dyDescent="0.2">
      <c r="A16" s="152">
        <v>7</v>
      </c>
      <c r="B16" s="152" t="s">
        <v>111</v>
      </c>
      <c r="C16" s="153" t="s">
        <v>112</v>
      </c>
      <c r="D16" s="154" t="s">
        <v>106</v>
      </c>
      <c r="E16" s="155">
        <v>180</v>
      </c>
      <c r="F16" s="156">
        <f t="shared" si="0"/>
        <v>0</v>
      </c>
      <c r="G16" s="157">
        <f t="shared" si="1"/>
        <v>0</v>
      </c>
      <c r="H16" s="156"/>
      <c r="I16" s="157">
        <f t="shared" si="2"/>
        <v>0</v>
      </c>
      <c r="J16" s="156"/>
      <c r="K16" s="157">
        <f t="shared" si="3"/>
        <v>0</v>
      </c>
      <c r="L16" s="157">
        <v>21</v>
      </c>
      <c r="M16" s="157">
        <f t="shared" si="4"/>
        <v>0</v>
      </c>
      <c r="N16" s="158">
        <v>6.9999999999999994E-5</v>
      </c>
      <c r="O16" s="158">
        <f t="shared" si="5"/>
        <v>1.26E-2</v>
      </c>
      <c r="P16" s="158">
        <v>0</v>
      </c>
      <c r="Q16" s="158">
        <f t="shared" si="6"/>
        <v>0</v>
      </c>
      <c r="R16" s="158"/>
      <c r="S16" s="158"/>
      <c r="T16" s="159">
        <v>9.1219999999999996E-2</v>
      </c>
      <c r="U16" s="158">
        <f t="shared" si="7"/>
        <v>16.420000000000002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97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ht="22.5" x14ac:dyDescent="0.2">
      <c r="A17" s="152">
        <v>8</v>
      </c>
      <c r="B17" s="152" t="s">
        <v>113</v>
      </c>
      <c r="C17" s="153" t="s">
        <v>114</v>
      </c>
      <c r="D17" s="154" t="s">
        <v>106</v>
      </c>
      <c r="E17" s="155">
        <v>45</v>
      </c>
      <c r="F17" s="156">
        <f t="shared" si="0"/>
        <v>0</v>
      </c>
      <c r="G17" s="157">
        <f t="shared" si="1"/>
        <v>0</v>
      </c>
      <c r="H17" s="156"/>
      <c r="I17" s="157">
        <f t="shared" si="2"/>
        <v>0</v>
      </c>
      <c r="J17" s="156"/>
      <c r="K17" s="157">
        <f t="shared" si="3"/>
        <v>0</v>
      </c>
      <c r="L17" s="157">
        <v>21</v>
      </c>
      <c r="M17" s="157">
        <f t="shared" si="4"/>
        <v>0</v>
      </c>
      <c r="N17" s="158">
        <v>0</v>
      </c>
      <c r="O17" s="158">
        <f t="shared" si="5"/>
        <v>0</v>
      </c>
      <c r="P17" s="158">
        <v>0</v>
      </c>
      <c r="Q17" s="158">
        <f t="shared" si="6"/>
        <v>0</v>
      </c>
      <c r="R17" s="158"/>
      <c r="S17" s="158"/>
      <c r="T17" s="159">
        <v>0.18554000000000001</v>
      </c>
      <c r="U17" s="158">
        <f t="shared" si="7"/>
        <v>8.35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97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x14ac:dyDescent="0.2">
      <c r="A18" s="152">
        <v>9</v>
      </c>
      <c r="B18" s="152" t="s">
        <v>115</v>
      </c>
      <c r="C18" s="153" t="s">
        <v>116</v>
      </c>
      <c r="D18" s="154" t="s">
        <v>103</v>
      </c>
      <c r="E18" s="155">
        <v>36</v>
      </c>
      <c r="F18" s="156">
        <f t="shared" si="0"/>
        <v>0</v>
      </c>
      <c r="G18" s="157">
        <f t="shared" si="1"/>
        <v>0</v>
      </c>
      <c r="H18" s="156"/>
      <c r="I18" s="157">
        <f t="shared" si="2"/>
        <v>0</v>
      </c>
      <c r="J18" s="156"/>
      <c r="K18" s="157">
        <f t="shared" si="3"/>
        <v>0</v>
      </c>
      <c r="L18" s="157">
        <v>21</v>
      </c>
      <c r="M18" s="157">
        <f t="shared" si="4"/>
        <v>0</v>
      </c>
      <c r="N18" s="158">
        <v>0</v>
      </c>
      <c r="O18" s="158">
        <f t="shared" si="5"/>
        <v>0</v>
      </c>
      <c r="P18" s="158">
        <v>0</v>
      </c>
      <c r="Q18" s="158">
        <f t="shared" si="6"/>
        <v>0</v>
      </c>
      <c r="R18" s="158"/>
      <c r="S18" s="158"/>
      <c r="T18" s="159">
        <v>0.05</v>
      </c>
      <c r="U18" s="158">
        <f t="shared" si="7"/>
        <v>1.8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97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ht="22.5" x14ac:dyDescent="0.2">
      <c r="A19" s="152">
        <v>10</v>
      </c>
      <c r="B19" s="152" t="s">
        <v>117</v>
      </c>
      <c r="C19" s="153" t="s">
        <v>118</v>
      </c>
      <c r="D19" s="154" t="s">
        <v>119</v>
      </c>
      <c r="E19" s="155">
        <v>1</v>
      </c>
      <c r="F19" s="156">
        <f t="shared" si="0"/>
        <v>0</v>
      </c>
      <c r="G19" s="157">
        <f t="shared" si="1"/>
        <v>0</v>
      </c>
      <c r="H19" s="156"/>
      <c r="I19" s="157">
        <f t="shared" si="2"/>
        <v>0</v>
      </c>
      <c r="J19" s="156"/>
      <c r="K19" s="157">
        <f t="shared" si="3"/>
        <v>0</v>
      </c>
      <c r="L19" s="157">
        <v>21</v>
      </c>
      <c r="M19" s="157">
        <f t="shared" si="4"/>
        <v>0</v>
      </c>
      <c r="N19" s="158">
        <v>0.29942999999999997</v>
      </c>
      <c r="O19" s="158">
        <f t="shared" si="5"/>
        <v>0.29942999999999997</v>
      </c>
      <c r="P19" s="158">
        <v>0</v>
      </c>
      <c r="Q19" s="158">
        <f t="shared" si="6"/>
        <v>0</v>
      </c>
      <c r="R19" s="158"/>
      <c r="S19" s="158"/>
      <c r="T19" s="159">
        <v>150.93144000000001</v>
      </c>
      <c r="U19" s="158">
        <f t="shared" si="7"/>
        <v>150.93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120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ht="33.75" x14ac:dyDescent="0.2">
      <c r="A20" s="152">
        <v>11</v>
      </c>
      <c r="B20" s="152" t="s">
        <v>121</v>
      </c>
      <c r="C20" s="153" t="s">
        <v>122</v>
      </c>
      <c r="D20" s="154" t="s">
        <v>96</v>
      </c>
      <c r="E20" s="155">
        <v>42</v>
      </c>
      <c r="F20" s="156">
        <f t="shared" si="0"/>
        <v>0</v>
      </c>
      <c r="G20" s="157">
        <f t="shared" si="1"/>
        <v>0</v>
      </c>
      <c r="H20" s="156"/>
      <c r="I20" s="157">
        <f t="shared" si="2"/>
        <v>0</v>
      </c>
      <c r="J20" s="156"/>
      <c r="K20" s="157">
        <f t="shared" si="3"/>
        <v>0</v>
      </c>
      <c r="L20" s="157">
        <v>21</v>
      </c>
      <c r="M20" s="157">
        <f t="shared" si="4"/>
        <v>0</v>
      </c>
      <c r="N20" s="158">
        <v>0</v>
      </c>
      <c r="O20" s="158">
        <f t="shared" si="5"/>
        <v>0</v>
      </c>
      <c r="P20" s="158">
        <v>0</v>
      </c>
      <c r="Q20" s="158">
        <f t="shared" si="6"/>
        <v>0</v>
      </c>
      <c r="R20" s="158"/>
      <c r="S20" s="158"/>
      <c r="T20" s="159">
        <v>0</v>
      </c>
      <c r="U20" s="158">
        <f t="shared" si="7"/>
        <v>0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100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x14ac:dyDescent="0.2">
      <c r="A21" s="152">
        <v>12</v>
      </c>
      <c r="B21" s="152" t="s">
        <v>123</v>
      </c>
      <c r="C21" s="153" t="s">
        <v>124</v>
      </c>
      <c r="D21" s="154" t="s">
        <v>96</v>
      </c>
      <c r="E21" s="155">
        <v>21</v>
      </c>
      <c r="F21" s="156">
        <f t="shared" si="0"/>
        <v>0</v>
      </c>
      <c r="G21" s="157">
        <f t="shared" si="1"/>
        <v>0</v>
      </c>
      <c r="H21" s="156"/>
      <c r="I21" s="157">
        <f t="shared" si="2"/>
        <v>0</v>
      </c>
      <c r="J21" s="156"/>
      <c r="K21" s="157">
        <f t="shared" si="3"/>
        <v>0</v>
      </c>
      <c r="L21" s="157">
        <v>21</v>
      </c>
      <c r="M21" s="157">
        <f t="shared" si="4"/>
        <v>0</v>
      </c>
      <c r="N21" s="158">
        <v>0</v>
      </c>
      <c r="O21" s="158">
        <f t="shared" si="5"/>
        <v>0</v>
      </c>
      <c r="P21" s="158">
        <v>0</v>
      </c>
      <c r="Q21" s="158">
        <f t="shared" si="6"/>
        <v>0</v>
      </c>
      <c r="R21" s="158"/>
      <c r="S21" s="158"/>
      <c r="T21" s="159">
        <v>0</v>
      </c>
      <c r="U21" s="158">
        <f t="shared" si="7"/>
        <v>0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100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ht="45" x14ac:dyDescent="0.2">
      <c r="A22" s="152">
        <v>13</v>
      </c>
      <c r="B22" s="152" t="s">
        <v>125</v>
      </c>
      <c r="C22" s="153" t="s">
        <v>126</v>
      </c>
      <c r="D22" s="154" t="s">
        <v>96</v>
      </c>
      <c r="E22" s="155">
        <v>1</v>
      </c>
      <c r="F22" s="156">
        <f t="shared" si="0"/>
        <v>0</v>
      </c>
      <c r="G22" s="157">
        <f t="shared" si="1"/>
        <v>0</v>
      </c>
      <c r="H22" s="156"/>
      <c r="I22" s="157">
        <f t="shared" si="2"/>
        <v>0</v>
      </c>
      <c r="J22" s="156"/>
      <c r="K22" s="157">
        <f t="shared" si="3"/>
        <v>0</v>
      </c>
      <c r="L22" s="157">
        <v>21</v>
      </c>
      <c r="M22" s="157">
        <f t="shared" si="4"/>
        <v>0</v>
      </c>
      <c r="N22" s="158">
        <v>0</v>
      </c>
      <c r="O22" s="158">
        <f t="shared" si="5"/>
        <v>0</v>
      </c>
      <c r="P22" s="158">
        <v>0</v>
      </c>
      <c r="Q22" s="158">
        <f t="shared" si="6"/>
        <v>0</v>
      </c>
      <c r="R22" s="158"/>
      <c r="S22" s="158"/>
      <c r="T22" s="159">
        <v>0</v>
      </c>
      <c r="U22" s="158">
        <f t="shared" si="7"/>
        <v>0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100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ht="30" customHeight="1" x14ac:dyDescent="0.2">
      <c r="A23" s="152">
        <v>14</v>
      </c>
      <c r="B23" s="152" t="s">
        <v>127</v>
      </c>
      <c r="C23" s="153" t="s">
        <v>128</v>
      </c>
      <c r="D23" s="154" t="s">
        <v>96</v>
      </c>
      <c r="E23" s="155">
        <v>1</v>
      </c>
      <c r="F23" s="156">
        <f t="shared" si="0"/>
        <v>0</v>
      </c>
      <c r="G23" s="157">
        <f t="shared" si="1"/>
        <v>0</v>
      </c>
      <c r="H23" s="156"/>
      <c r="I23" s="157">
        <f t="shared" si="2"/>
        <v>0</v>
      </c>
      <c r="J23" s="156"/>
      <c r="K23" s="157">
        <f t="shared" si="3"/>
        <v>0</v>
      </c>
      <c r="L23" s="157">
        <v>21</v>
      </c>
      <c r="M23" s="157">
        <f t="shared" si="4"/>
        <v>0</v>
      </c>
      <c r="N23" s="158">
        <v>0</v>
      </c>
      <c r="O23" s="158">
        <f t="shared" si="5"/>
        <v>0</v>
      </c>
      <c r="P23" s="158">
        <v>0</v>
      </c>
      <c r="Q23" s="158">
        <f t="shared" si="6"/>
        <v>0</v>
      </c>
      <c r="R23" s="158"/>
      <c r="S23" s="158"/>
      <c r="T23" s="159">
        <v>0</v>
      </c>
      <c r="U23" s="158">
        <f t="shared" si="7"/>
        <v>0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97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ht="20.100000000000001" customHeight="1" x14ac:dyDescent="0.2">
      <c r="A24" s="152">
        <v>15</v>
      </c>
      <c r="B24" s="152" t="s">
        <v>129</v>
      </c>
      <c r="C24" s="153" t="s">
        <v>130</v>
      </c>
      <c r="D24" s="154" t="s">
        <v>96</v>
      </c>
      <c r="E24" s="155">
        <v>1</v>
      </c>
      <c r="F24" s="156">
        <f t="shared" si="0"/>
        <v>0</v>
      </c>
      <c r="G24" s="157">
        <f t="shared" si="1"/>
        <v>0</v>
      </c>
      <c r="H24" s="156"/>
      <c r="I24" s="157"/>
      <c r="J24" s="156"/>
      <c r="K24" s="157"/>
      <c r="L24" s="157"/>
      <c r="M24" s="157"/>
      <c r="N24" s="158"/>
      <c r="O24" s="158"/>
      <c r="P24" s="158"/>
      <c r="Q24" s="158"/>
      <c r="R24" s="158"/>
      <c r="S24" s="158"/>
      <c r="T24" s="159"/>
      <c r="U24" s="158"/>
      <c r="V24" s="160"/>
      <c r="W24" s="160"/>
      <c r="X24" s="160"/>
      <c r="Y24" s="160"/>
      <c r="Z24" s="160"/>
      <c r="AA24" s="160"/>
      <c r="AB24" s="160"/>
      <c r="AC24" s="160"/>
      <c r="AD24" s="160"/>
      <c r="AE24" s="160"/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ht="39.950000000000003" customHeight="1" x14ac:dyDescent="0.2">
      <c r="A25" s="152">
        <v>16</v>
      </c>
      <c r="B25" s="152" t="s">
        <v>131</v>
      </c>
      <c r="C25" s="153" t="s">
        <v>132</v>
      </c>
      <c r="D25" s="154" t="s">
        <v>96</v>
      </c>
      <c r="E25" s="155">
        <v>1</v>
      </c>
      <c r="F25" s="156">
        <f t="shared" si="0"/>
        <v>0</v>
      </c>
      <c r="G25" s="157">
        <f t="shared" si="1"/>
        <v>0</v>
      </c>
      <c r="H25" s="156"/>
      <c r="I25" s="157">
        <f t="shared" si="2"/>
        <v>0</v>
      </c>
      <c r="J25" s="156"/>
      <c r="K25" s="157">
        <f t="shared" si="3"/>
        <v>0</v>
      </c>
      <c r="L25" s="157">
        <v>21</v>
      </c>
      <c r="M25" s="157">
        <f t="shared" si="4"/>
        <v>0</v>
      </c>
      <c r="N25" s="158">
        <v>0</v>
      </c>
      <c r="O25" s="158">
        <f t="shared" si="5"/>
        <v>0</v>
      </c>
      <c r="P25" s="158">
        <v>0</v>
      </c>
      <c r="Q25" s="158">
        <f t="shared" si="6"/>
        <v>0</v>
      </c>
      <c r="R25" s="158"/>
      <c r="S25" s="158"/>
      <c r="T25" s="159">
        <v>0</v>
      </c>
      <c r="U25" s="158">
        <f t="shared" si="7"/>
        <v>0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97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x14ac:dyDescent="0.2">
      <c r="A26" s="161" t="s">
        <v>92</v>
      </c>
      <c r="B26" s="161" t="s">
        <v>59</v>
      </c>
      <c r="C26" s="162" t="s">
        <v>60</v>
      </c>
      <c r="D26" s="163"/>
      <c r="E26" s="164"/>
      <c r="F26" s="165"/>
      <c r="G26" s="165">
        <f>SUMIF(AE27:AE27,"&lt;&gt;NOR",G27:G27)</f>
        <v>0</v>
      </c>
      <c r="H26" s="165"/>
      <c r="I26" s="165">
        <f>SUM(I27:I27)</f>
        <v>0</v>
      </c>
      <c r="J26" s="165"/>
      <c r="K26" s="165">
        <f>SUM(K27:K27)</f>
        <v>0</v>
      </c>
      <c r="L26" s="165"/>
      <c r="M26" s="165">
        <f>SUM(M27:M27)</f>
        <v>0</v>
      </c>
      <c r="N26" s="166"/>
      <c r="O26" s="166">
        <f>SUM(O27:O27)</f>
        <v>0</v>
      </c>
      <c r="P26" s="166"/>
      <c r="Q26" s="166">
        <f>SUM(Q27:Q27)</f>
        <v>0</v>
      </c>
      <c r="R26" s="166"/>
      <c r="S26" s="166"/>
      <c r="T26" s="167"/>
      <c r="U26" s="166">
        <f>SUM(U27:U27)</f>
        <v>0.17</v>
      </c>
      <c r="AE26" t="s">
        <v>93</v>
      </c>
    </row>
    <row r="27" spans="1:60" ht="20.100000000000001" customHeight="1" x14ac:dyDescent="0.2">
      <c r="A27" s="152">
        <v>17</v>
      </c>
      <c r="B27" s="152" t="s">
        <v>133</v>
      </c>
      <c r="C27" s="153" t="s">
        <v>134</v>
      </c>
      <c r="D27" s="154" t="s">
        <v>106</v>
      </c>
      <c r="E27" s="155">
        <v>3</v>
      </c>
      <c r="F27" s="156">
        <f t="shared" si="0"/>
        <v>0</v>
      </c>
      <c r="G27" s="157">
        <f>ROUND(E27*F27,2)</f>
        <v>0</v>
      </c>
      <c r="H27" s="156"/>
      <c r="I27" s="157">
        <f>ROUND(E27*H27,2)</f>
        <v>0</v>
      </c>
      <c r="J27" s="156"/>
      <c r="K27" s="157">
        <f>ROUND(E27*J27,2)</f>
        <v>0</v>
      </c>
      <c r="L27" s="157">
        <v>21</v>
      </c>
      <c r="M27" s="157">
        <f>G27*(1+L27/100)</f>
        <v>0</v>
      </c>
      <c r="N27" s="158">
        <v>0</v>
      </c>
      <c r="O27" s="158">
        <f>ROUND(E27*N27,5)</f>
        <v>0</v>
      </c>
      <c r="P27" s="158">
        <v>0</v>
      </c>
      <c r="Q27" s="158">
        <f>ROUND(E27*P27,5)</f>
        <v>0</v>
      </c>
      <c r="R27" s="158"/>
      <c r="S27" s="158"/>
      <c r="T27" s="159">
        <v>5.7000000000000002E-2</v>
      </c>
      <c r="U27" s="158">
        <f>ROUND(E27*T27,2)</f>
        <v>0.17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97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x14ac:dyDescent="0.2">
      <c r="A28" s="161" t="s">
        <v>92</v>
      </c>
      <c r="B28" s="161" t="s">
        <v>28</v>
      </c>
      <c r="C28" s="162" t="s">
        <v>29</v>
      </c>
      <c r="D28" s="163"/>
      <c r="E28" s="164"/>
      <c r="F28" s="165"/>
      <c r="G28" s="165">
        <f>SUMIF(AE29:AE29,"&lt;&gt;NOR",G29:G29)</f>
        <v>0</v>
      </c>
      <c r="H28" s="165"/>
      <c r="I28" s="165">
        <f>SUM(I29:I29)</f>
        <v>0</v>
      </c>
      <c r="J28" s="165"/>
      <c r="K28" s="165">
        <f>SUM(K29:K29)</f>
        <v>0</v>
      </c>
      <c r="L28" s="165"/>
      <c r="M28" s="165">
        <f>SUM(M29:M29)</f>
        <v>0</v>
      </c>
      <c r="N28" s="166"/>
      <c r="O28" s="166">
        <f>SUM(O29:O29)</f>
        <v>0</v>
      </c>
      <c r="P28" s="166"/>
      <c r="Q28" s="166">
        <f>SUM(Q29:Q29)</f>
        <v>0</v>
      </c>
      <c r="R28" s="166"/>
      <c r="S28" s="166"/>
      <c r="T28" s="167"/>
      <c r="U28" s="166">
        <f>SUM(U29:U29)</f>
        <v>0</v>
      </c>
      <c r="AE28" t="s">
        <v>93</v>
      </c>
    </row>
    <row r="29" spans="1:60" x14ac:dyDescent="0.2">
      <c r="A29" s="152">
        <v>18</v>
      </c>
      <c r="B29" s="152" t="s">
        <v>135</v>
      </c>
      <c r="C29" s="153" t="s">
        <v>136</v>
      </c>
      <c r="D29" s="154" t="s">
        <v>137</v>
      </c>
      <c r="E29" s="155">
        <v>1</v>
      </c>
      <c r="F29" s="156">
        <f t="shared" si="0"/>
        <v>0</v>
      </c>
      <c r="G29" s="157">
        <f>ROUND(E29*F29,2)</f>
        <v>0</v>
      </c>
      <c r="H29" s="156"/>
      <c r="I29" s="157">
        <f>ROUND(E29*H29,2)</f>
        <v>0</v>
      </c>
      <c r="J29" s="156"/>
      <c r="K29" s="157">
        <f>ROUND(E29*J29,2)</f>
        <v>0</v>
      </c>
      <c r="L29" s="157">
        <v>21</v>
      </c>
      <c r="M29" s="157">
        <f>G29*(1+L29/100)</f>
        <v>0</v>
      </c>
      <c r="N29" s="158">
        <v>0</v>
      </c>
      <c r="O29" s="158">
        <f>ROUND(E29*N29,5)</f>
        <v>0</v>
      </c>
      <c r="P29" s="158">
        <v>0</v>
      </c>
      <c r="Q29" s="158">
        <f>ROUND(E29*P29,5)</f>
        <v>0</v>
      </c>
      <c r="R29" s="158"/>
      <c r="S29" s="158"/>
      <c r="T29" s="159">
        <v>0</v>
      </c>
      <c r="U29" s="158">
        <f>ROUND(E29*T29,2)</f>
        <v>0</v>
      </c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97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x14ac:dyDescent="0.2">
      <c r="A30" s="161" t="s">
        <v>92</v>
      </c>
      <c r="B30" s="161" t="s">
        <v>26</v>
      </c>
      <c r="C30" s="162" t="s">
        <v>27</v>
      </c>
      <c r="D30" s="163"/>
      <c r="E30" s="164"/>
      <c r="F30" s="165"/>
      <c r="G30" s="165">
        <f>SUMIF(AE31:AE33,"&lt;&gt;NOR",G31:G33)</f>
        <v>0</v>
      </c>
      <c r="H30" s="165"/>
      <c r="I30" s="165">
        <f>SUM(I31:I33)</f>
        <v>0</v>
      </c>
      <c r="J30" s="165"/>
      <c r="K30" s="165">
        <f>SUM(K31:K33)</f>
        <v>0</v>
      </c>
      <c r="L30" s="165"/>
      <c r="M30" s="165">
        <f>SUM(M31:M33)</f>
        <v>0</v>
      </c>
      <c r="N30" s="166"/>
      <c r="O30" s="166">
        <f>SUM(O31:O33)</f>
        <v>0</v>
      </c>
      <c r="P30" s="166"/>
      <c r="Q30" s="166">
        <f>SUM(Q31:Q33)</f>
        <v>0</v>
      </c>
      <c r="R30" s="166"/>
      <c r="S30" s="166"/>
      <c r="T30" s="167"/>
      <c r="U30" s="166">
        <f>SUM(U31:U33)</f>
        <v>0</v>
      </c>
      <c r="AE30" t="s">
        <v>93</v>
      </c>
    </row>
    <row r="31" spans="1:60" x14ac:dyDescent="0.2">
      <c r="A31" s="152">
        <v>19</v>
      </c>
      <c r="B31" s="152" t="s">
        <v>138</v>
      </c>
      <c r="C31" s="153" t="s">
        <v>139</v>
      </c>
      <c r="D31" s="154" t="s">
        <v>137</v>
      </c>
      <c r="E31" s="155">
        <v>1</v>
      </c>
      <c r="F31" s="156">
        <f t="shared" si="0"/>
        <v>0</v>
      </c>
      <c r="G31" s="157">
        <f t="shared" ref="G31:G33" si="8">ROUND(E31*F31,2)</f>
        <v>0</v>
      </c>
      <c r="H31" s="156"/>
      <c r="I31" s="157">
        <f t="shared" ref="I31:I33" si="9">ROUND(E31*H31,2)</f>
        <v>0</v>
      </c>
      <c r="J31" s="156"/>
      <c r="K31" s="157">
        <f t="shared" ref="K31:K33" si="10">ROUND(E31*J31,2)</f>
        <v>0</v>
      </c>
      <c r="L31" s="157">
        <v>21</v>
      </c>
      <c r="M31" s="157">
        <f t="shared" ref="M31:M33" si="11">G31*(1+L31/100)</f>
        <v>0</v>
      </c>
      <c r="N31" s="158">
        <v>0</v>
      </c>
      <c r="O31" s="158">
        <f t="shared" ref="O31:O33" si="12">ROUND(E31*N31,5)</f>
        <v>0</v>
      </c>
      <c r="P31" s="158">
        <v>0</v>
      </c>
      <c r="Q31" s="158">
        <f t="shared" ref="Q31:Q33" si="13">ROUND(E31*P31,5)</f>
        <v>0</v>
      </c>
      <c r="R31" s="158"/>
      <c r="S31" s="158"/>
      <c r="T31" s="159">
        <v>0</v>
      </c>
      <c r="U31" s="158">
        <f t="shared" ref="U31:U33" si="14">ROUND(E31*T31,2)</f>
        <v>0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97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x14ac:dyDescent="0.2">
      <c r="A32" s="152">
        <v>20</v>
      </c>
      <c r="B32" s="152" t="s">
        <v>140</v>
      </c>
      <c r="C32" s="153" t="s">
        <v>141</v>
      </c>
      <c r="D32" s="154" t="s">
        <v>137</v>
      </c>
      <c r="E32" s="155">
        <v>1</v>
      </c>
      <c r="F32" s="156">
        <f t="shared" si="0"/>
        <v>0</v>
      </c>
      <c r="G32" s="157">
        <f t="shared" si="8"/>
        <v>0</v>
      </c>
      <c r="H32" s="156"/>
      <c r="I32" s="157">
        <f t="shared" si="9"/>
        <v>0</v>
      </c>
      <c r="J32" s="156"/>
      <c r="K32" s="157">
        <f t="shared" si="10"/>
        <v>0</v>
      </c>
      <c r="L32" s="157">
        <v>21</v>
      </c>
      <c r="M32" s="157">
        <f t="shared" si="11"/>
        <v>0</v>
      </c>
      <c r="N32" s="158">
        <v>0</v>
      </c>
      <c r="O32" s="158">
        <f t="shared" si="12"/>
        <v>0</v>
      </c>
      <c r="P32" s="158">
        <v>0</v>
      </c>
      <c r="Q32" s="158">
        <f t="shared" si="13"/>
        <v>0</v>
      </c>
      <c r="R32" s="158"/>
      <c r="S32" s="158"/>
      <c r="T32" s="159">
        <v>0</v>
      </c>
      <c r="U32" s="158">
        <f t="shared" si="14"/>
        <v>0</v>
      </c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97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x14ac:dyDescent="0.2">
      <c r="A33" s="168">
        <v>21</v>
      </c>
      <c r="B33" s="168" t="s">
        <v>142</v>
      </c>
      <c r="C33" s="169" t="s">
        <v>143</v>
      </c>
      <c r="D33" s="170" t="s">
        <v>137</v>
      </c>
      <c r="E33" s="171">
        <v>1</v>
      </c>
      <c r="F33" s="172">
        <f t="shared" si="0"/>
        <v>0</v>
      </c>
      <c r="G33" s="173">
        <f t="shared" si="8"/>
        <v>0</v>
      </c>
      <c r="H33" s="172"/>
      <c r="I33" s="173">
        <f t="shared" si="9"/>
        <v>0</v>
      </c>
      <c r="J33" s="172"/>
      <c r="K33" s="173">
        <f t="shared" si="10"/>
        <v>0</v>
      </c>
      <c r="L33" s="173">
        <v>21</v>
      </c>
      <c r="M33" s="173">
        <f t="shared" si="11"/>
        <v>0</v>
      </c>
      <c r="N33" s="174">
        <v>0</v>
      </c>
      <c r="O33" s="174">
        <f t="shared" si="12"/>
        <v>0</v>
      </c>
      <c r="P33" s="174">
        <v>0</v>
      </c>
      <c r="Q33" s="174">
        <f t="shared" si="13"/>
        <v>0</v>
      </c>
      <c r="R33" s="174"/>
      <c r="S33" s="174"/>
      <c r="T33" s="175">
        <v>0</v>
      </c>
      <c r="U33" s="174">
        <f t="shared" si="14"/>
        <v>0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97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x14ac:dyDescent="0.2">
      <c r="A34" s="123"/>
      <c r="B34" s="127" t="s">
        <v>144</v>
      </c>
      <c r="C34" s="176" t="s">
        <v>144</v>
      </c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AC34">
        <v>15</v>
      </c>
      <c r="AD34">
        <v>21</v>
      </c>
    </row>
    <row r="35" spans="1:60" x14ac:dyDescent="0.2">
      <c r="A35" s="177"/>
      <c r="B35" s="178" t="s">
        <v>22</v>
      </c>
      <c r="C35" s="179" t="s">
        <v>144</v>
      </c>
      <c r="D35" s="180"/>
      <c r="E35" s="180"/>
      <c r="F35" s="180"/>
      <c r="G35" s="181">
        <f>G8+G11+G26+G28+G30</f>
        <v>0</v>
      </c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AC35">
        <f>SUMIF(L7:L33,AC34,G7:G33)</f>
        <v>0</v>
      </c>
      <c r="AD35">
        <f>SUMIF(L7:L33,AD34,G7:G33)</f>
        <v>0</v>
      </c>
      <c r="AE35" t="s">
        <v>145</v>
      </c>
    </row>
    <row r="36" spans="1:60" x14ac:dyDescent="0.2">
      <c r="A36" s="123"/>
      <c r="B36" s="127" t="s">
        <v>144</v>
      </c>
      <c r="C36" s="176" t="s">
        <v>144</v>
      </c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</row>
    <row r="37" spans="1:60" x14ac:dyDescent="0.2">
      <c r="A37" s="123"/>
      <c r="B37" s="127" t="s">
        <v>144</v>
      </c>
      <c r="C37" s="176" t="s">
        <v>144</v>
      </c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</row>
    <row r="38" spans="1:60" x14ac:dyDescent="0.2">
      <c r="A38" s="254" t="s">
        <v>146</v>
      </c>
      <c r="B38" s="254"/>
      <c r="C38" s="255"/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 s="123"/>
    </row>
    <row r="39" spans="1:60" x14ac:dyDescent="0.2">
      <c r="A39" s="235"/>
      <c r="B39" s="236"/>
      <c r="C39" s="237"/>
      <c r="D39" s="236"/>
      <c r="E39" s="236"/>
      <c r="F39" s="236"/>
      <c r="G39" s="238"/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AE39" t="s">
        <v>147</v>
      </c>
    </row>
    <row r="40" spans="1:60" x14ac:dyDescent="0.2">
      <c r="A40" s="239"/>
      <c r="B40" s="240"/>
      <c r="C40" s="241"/>
      <c r="D40" s="240"/>
      <c r="E40" s="240"/>
      <c r="F40" s="240"/>
      <c r="G40" s="242"/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  <c r="U40" s="123"/>
    </row>
    <row r="41" spans="1:60" x14ac:dyDescent="0.2">
      <c r="A41" s="239"/>
      <c r="B41" s="240"/>
      <c r="C41" s="241"/>
      <c r="D41" s="240"/>
      <c r="E41" s="240"/>
      <c r="F41" s="240"/>
      <c r="G41" s="242"/>
      <c r="H41" s="123"/>
      <c r="I41" s="123"/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  <c r="U41" s="123"/>
    </row>
    <row r="42" spans="1:60" x14ac:dyDescent="0.2">
      <c r="A42" s="239"/>
      <c r="B42" s="240"/>
      <c r="C42" s="241"/>
      <c r="D42" s="240"/>
      <c r="E42" s="240"/>
      <c r="F42" s="240"/>
      <c r="G42" s="242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 s="123"/>
    </row>
    <row r="43" spans="1:60" x14ac:dyDescent="0.2">
      <c r="A43" s="243"/>
      <c r="B43" s="244"/>
      <c r="C43" s="245"/>
      <c r="D43" s="244"/>
      <c r="E43" s="244"/>
      <c r="F43" s="244"/>
      <c r="G43" s="246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</row>
    <row r="44" spans="1:60" x14ac:dyDescent="0.2">
      <c r="A44" s="123"/>
      <c r="B44" s="127" t="s">
        <v>144</v>
      </c>
      <c r="C44" s="176" t="s">
        <v>144</v>
      </c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</row>
    <row r="45" spans="1:60" x14ac:dyDescent="0.2">
      <c r="C45" s="182"/>
      <c r="AE45" t="s">
        <v>148</v>
      </c>
    </row>
  </sheetData>
  <mergeCells count="6">
    <mergeCell ref="A39:G43"/>
    <mergeCell ref="A1:G1"/>
    <mergeCell ref="C2:G2"/>
    <mergeCell ref="C3:G3"/>
    <mergeCell ref="C4:G4"/>
    <mergeCell ref="A38:C38"/>
  </mergeCells>
  <printOptions gridLines="1" gridLinesSet="0"/>
  <pageMargins left="0.39370078740157494" right="0.19685039370078697" top="0.78740157500000008" bottom="0.78740157500000008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Dušek Soběslav</cp:lastModifiedBy>
  <dcterms:modified xsi:type="dcterms:W3CDTF">2023-02-15T07:44:23Z</dcterms:modified>
</cp:coreProperties>
</file>